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drawings/drawing2.xml" ContentType="application/vnd.openxmlformats-officedocument.drawing+xml"/>
  <Override PartName="/xl/ctrlProps/ctrlProp16.xml" ContentType="application/vnd.ms-excel.controlproperties+xml"/>
  <Override PartName="/xl/ctrlProps/ctrlProp17.xml" ContentType="application/vnd.ms-excel.controlproperties+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3.xml" ContentType="application/vnd.openxmlformats-officedocument.drawing+xml"/>
  <Override PartName="/xl/ctrlProps/ctrlProp18.xml" ContentType="application/vnd.ms-excel.controlproperties+xml"/>
  <Override PartName="/xl/ctrlProps/ctrlProp19.xml" ContentType="application/vnd.ms-excel.controlproperties+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3231" codeName="{4470D2CD-2249-CD33-4A35-6F278624656F}"/>
  <workbookPr codeName="ThisWorkbook" defaultThemeVersion="166925"/>
  <mc:AlternateContent xmlns:mc="http://schemas.openxmlformats.org/markup-compatibility/2006">
    <mc:Choice Requires="x15">
      <x15ac:absPath xmlns:x15ac="http://schemas.microsoft.com/office/spreadsheetml/2010/11/ac" url="C:\Users\Arlene\Documents\My Webs\advancedadvantageplay\Baccarat_Risk_Analysis\"/>
    </mc:Choice>
  </mc:AlternateContent>
  <xr:revisionPtr revIDLastSave="0" documentId="13_ncr:1_{0641C0AD-C2B0-42A5-9BFE-87EFEB136E2C}" xr6:coauthVersionLast="45" xr6:coauthVersionMax="45" xr10:uidLastSave="{00000000-0000-0000-0000-000000000000}"/>
  <bookViews>
    <workbookView xWindow="-120" yWindow="-120" windowWidth="29040" windowHeight="15840" activeTab="1" xr2:uid="{BA747DA6-1A26-48A6-8324-CD51CA23A13B}"/>
  </bookViews>
  <sheets>
    <sheet name="SBA" sheetId="1" r:id="rId1"/>
    <sheet name="Risk" sheetId="3" r:id="rId2"/>
    <sheet name="Risk_NC" sheetId="9" r:id="rId3"/>
    <sheet name="Risk_Computations" sheetId="4" state="hidden" r:id="rId4"/>
    <sheet name="Risk_Computations_NC" sheetId="10" state="hidden" r:id="rId5"/>
    <sheet name="CA" sheetId="5" state="hidden" r:id="rId6"/>
    <sheet name="Pair_Bet" sheetId="2" state="hidden" r:id="rId7"/>
    <sheet name="Betting Systems" sheetId="8" state="hidden" r:id="rId8"/>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T4" i="9" l="1"/>
  <c r="AK7" i="10" l="1"/>
  <c r="AL7" i="10"/>
  <c r="AK8" i="10"/>
  <c r="AL8" i="10"/>
  <c r="AK9" i="10"/>
  <c r="AL9" i="10"/>
  <c r="AK10" i="10"/>
  <c r="AL10" i="10"/>
  <c r="AK11" i="10"/>
  <c r="AL11" i="10"/>
  <c r="AK12" i="10"/>
  <c r="AL12" i="10"/>
  <c r="AK13" i="10"/>
  <c r="AL13" i="10"/>
  <c r="AK14" i="10"/>
  <c r="AL14" i="10"/>
  <c r="AK15" i="10"/>
  <c r="AL15" i="10"/>
  <c r="AK16" i="10"/>
  <c r="AL16" i="10"/>
  <c r="AK17" i="10"/>
  <c r="AL17" i="10"/>
  <c r="AK18" i="10"/>
  <c r="AL18" i="10"/>
  <c r="AK19" i="10"/>
  <c r="AL19" i="10"/>
  <c r="AK20" i="10"/>
  <c r="AL20" i="10"/>
  <c r="AK21" i="10"/>
  <c r="AL21" i="10"/>
  <c r="AK22" i="10"/>
  <c r="AL22" i="10"/>
  <c r="AK23" i="10"/>
  <c r="AL23" i="10"/>
  <c r="AK24" i="10"/>
  <c r="AL24" i="10"/>
  <c r="AK25" i="10"/>
  <c r="AL25" i="10"/>
  <c r="AK26" i="10"/>
  <c r="AL26" i="10"/>
  <c r="AK27" i="10"/>
  <c r="AL27" i="10"/>
  <c r="AK28" i="10"/>
  <c r="AL28" i="10"/>
  <c r="AK29" i="10"/>
  <c r="AL29" i="10"/>
  <c r="AK30" i="10"/>
  <c r="AL30" i="10"/>
  <c r="AK31" i="10"/>
  <c r="AL31" i="10"/>
  <c r="AK32" i="10"/>
  <c r="AL32" i="10"/>
  <c r="AK33" i="10"/>
  <c r="AL33" i="10"/>
  <c r="AK34" i="10"/>
  <c r="AL34" i="10"/>
  <c r="AK35" i="10"/>
  <c r="AL35" i="10"/>
  <c r="AK36" i="10"/>
  <c r="AL36" i="10"/>
  <c r="AK37" i="10"/>
  <c r="AL37" i="10"/>
  <c r="AK38" i="10"/>
  <c r="AL38" i="10"/>
  <c r="AK39" i="10"/>
  <c r="AL39" i="10"/>
  <c r="AK40" i="10"/>
  <c r="AL40" i="10"/>
  <c r="AK41" i="10"/>
  <c r="AL41" i="10"/>
  <c r="AK42" i="10"/>
  <c r="AL42" i="10"/>
  <c r="AK43" i="10"/>
  <c r="AL43" i="10"/>
  <c r="AK44" i="10"/>
  <c r="AL44" i="10"/>
  <c r="AK45" i="10"/>
  <c r="AL45" i="10"/>
  <c r="AK46" i="10"/>
  <c r="AL46" i="10"/>
  <c r="AK47" i="10"/>
  <c r="AL47" i="10"/>
  <c r="AK48" i="10"/>
  <c r="AL48" i="10"/>
  <c r="AK49" i="10"/>
  <c r="AL49" i="10"/>
  <c r="AK50" i="10"/>
  <c r="AL50" i="10"/>
  <c r="AK51" i="10"/>
  <c r="AL51" i="10"/>
  <c r="AK52" i="10"/>
  <c r="AL52" i="10"/>
  <c r="AK53" i="10"/>
  <c r="AL53" i="10"/>
  <c r="AK54" i="10"/>
  <c r="AL54" i="10"/>
  <c r="AK55" i="10"/>
  <c r="AL55" i="10"/>
  <c r="AK56" i="10"/>
  <c r="AL56" i="10"/>
  <c r="AK57" i="10"/>
  <c r="AL57" i="10"/>
  <c r="AK58" i="10"/>
  <c r="AL58" i="10"/>
  <c r="AK59" i="10"/>
  <c r="AL59" i="10"/>
  <c r="AK60" i="10"/>
  <c r="AL60" i="10"/>
  <c r="AK61" i="10"/>
  <c r="AL61" i="10"/>
  <c r="AK62" i="10"/>
  <c r="AL62" i="10"/>
  <c r="AK63" i="10"/>
  <c r="AL63" i="10"/>
  <c r="AK64" i="10"/>
  <c r="AL64" i="10"/>
  <c r="AK65" i="10"/>
  <c r="AL65" i="10"/>
  <c r="AK66" i="10"/>
  <c r="AL66" i="10"/>
  <c r="AK67" i="10"/>
  <c r="AL67" i="10"/>
  <c r="AK68" i="10"/>
  <c r="AL68" i="10"/>
  <c r="AK69" i="10"/>
  <c r="AL69" i="10"/>
  <c r="AK70" i="10"/>
  <c r="AL70" i="10"/>
  <c r="AK71" i="10"/>
  <c r="AL71" i="10"/>
  <c r="AK72" i="10"/>
  <c r="AL72" i="10"/>
  <c r="AK73" i="10"/>
  <c r="AL73" i="10"/>
  <c r="AK74" i="10"/>
  <c r="AL74" i="10"/>
  <c r="AK75" i="10"/>
  <c r="AL75" i="10"/>
  <c r="AK76" i="10"/>
  <c r="AL76" i="10"/>
  <c r="AK77" i="10"/>
  <c r="AL77" i="10"/>
  <c r="AK78" i="10"/>
  <c r="AL78" i="10"/>
  <c r="AK79" i="10"/>
  <c r="AL79" i="10"/>
  <c r="AK80" i="10"/>
  <c r="AL80" i="10"/>
  <c r="AK81" i="10"/>
  <c r="AL81" i="10"/>
  <c r="AK82" i="10"/>
  <c r="AL82" i="10"/>
  <c r="AK83" i="10"/>
  <c r="AL83" i="10"/>
  <c r="AK84" i="10"/>
  <c r="AL84" i="10"/>
  <c r="AK85" i="10"/>
  <c r="AL85" i="10"/>
  <c r="AK86" i="10"/>
  <c r="AL86" i="10"/>
  <c r="AK87" i="10"/>
  <c r="AL87" i="10"/>
  <c r="AK88" i="10"/>
  <c r="AL88" i="10"/>
  <c r="AK89" i="10"/>
  <c r="AL89" i="10"/>
  <c r="AK90" i="10"/>
  <c r="AL90" i="10"/>
  <c r="AK91" i="10"/>
  <c r="AL91" i="10"/>
  <c r="AK92" i="10"/>
  <c r="AL92" i="10"/>
  <c r="AK93" i="10"/>
  <c r="AL93" i="10"/>
  <c r="AK94" i="10"/>
  <c r="AL94" i="10"/>
  <c r="AK95" i="10"/>
  <c r="AL95" i="10"/>
  <c r="AK96" i="10"/>
  <c r="AL96" i="10"/>
  <c r="AK97" i="10"/>
  <c r="AL97" i="10"/>
  <c r="AK98" i="10"/>
  <c r="AL98" i="10"/>
  <c r="AK99" i="10"/>
  <c r="AL99" i="10"/>
  <c r="AK100" i="10"/>
  <c r="AL100" i="10"/>
  <c r="AK101" i="10"/>
  <c r="AL101" i="10"/>
  <c r="AK102" i="10"/>
  <c r="AL102" i="10"/>
  <c r="AK103" i="10"/>
  <c r="AL103" i="10"/>
  <c r="AK104" i="10"/>
  <c r="AL104" i="10"/>
  <c r="AK105" i="10"/>
  <c r="AL105" i="10"/>
  <c r="AK6" i="10"/>
  <c r="AL6" i="10"/>
  <c r="Z7" i="10"/>
  <c r="AA7" i="10"/>
  <c r="AB7" i="10"/>
  <c r="Z8" i="10"/>
  <c r="AA8" i="10"/>
  <c r="AD8" i="10" s="1"/>
  <c r="AB8" i="10"/>
  <c r="AI8" i="10" s="1"/>
  <c r="Z9" i="10"/>
  <c r="AC9" i="10" s="1"/>
  <c r="AA9" i="10"/>
  <c r="AB9" i="10"/>
  <c r="Z10" i="10"/>
  <c r="AA10" i="10"/>
  <c r="AB10" i="10"/>
  <c r="AE10" i="10" s="1"/>
  <c r="Z11" i="10"/>
  <c r="AA11" i="10"/>
  <c r="AB11" i="10"/>
  <c r="Z12" i="10"/>
  <c r="AA12" i="10"/>
  <c r="AB12" i="10"/>
  <c r="AI12" i="10" s="1"/>
  <c r="Z13" i="10"/>
  <c r="AA13" i="10"/>
  <c r="AB13" i="10"/>
  <c r="Z14" i="10"/>
  <c r="AA14" i="10"/>
  <c r="AB14" i="10"/>
  <c r="Z15" i="10"/>
  <c r="AA15" i="10"/>
  <c r="AB15" i="10"/>
  <c r="Z16" i="10"/>
  <c r="AA16" i="10"/>
  <c r="AB16" i="10"/>
  <c r="AI16" i="10" s="1"/>
  <c r="Z17" i="10"/>
  <c r="AA17" i="10"/>
  <c r="AB17" i="10"/>
  <c r="Z18" i="10"/>
  <c r="AA18" i="10"/>
  <c r="AB18" i="10"/>
  <c r="Z19" i="10"/>
  <c r="AA19" i="10"/>
  <c r="AB19" i="10"/>
  <c r="Z20" i="10"/>
  <c r="AA20" i="10"/>
  <c r="AB20" i="10"/>
  <c r="AI20" i="10" s="1"/>
  <c r="Z21" i="10"/>
  <c r="AA21" i="10"/>
  <c r="AB21" i="10"/>
  <c r="Z22" i="10"/>
  <c r="AA22" i="10"/>
  <c r="AB22" i="10"/>
  <c r="Z23" i="10"/>
  <c r="AA23" i="10"/>
  <c r="AB23" i="10"/>
  <c r="Z24" i="10"/>
  <c r="AA24" i="10"/>
  <c r="AB24" i="10"/>
  <c r="AI24" i="10" s="1"/>
  <c r="Z25" i="10"/>
  <c r="AA25" i="10"/>
  <c r="AB25" i="10"/>
  <c r="Z26" i="10"/>
  <c r="AA26" i="10"/>
  <c r="AB26" i="10"/>
  <c r="Z27" i="10"/>
  <c r="AA27" i="10"/>
  <c r="AB27" i="10"/>
  <c r="AE27" i="10" s="1"/>
  <c r="Z28" i="10"/>
  <c r="AA28" i="10"/>
  <c r="AB28" i="10"/>
  <c r="AE28" i="10" s="1"/>
  <c r="Z29" i="10"/>
  <c r="AA29" i="10"/>
  <c r="AB29" i="10"/>
  <c r="Z30" i="10"/>
  <c r="AA30" i="10"/>
  <c r="AB30" i="10"/>
  <c r="Z31" i="10"/>
  <c r="AA31" i="10"/>
  <c r="AB31" i="10"/>
  <c r="Z32" i="10"/>
  <c r="AA32" i="10"/>
  <c r="AD32" i="10" s="1"/>
  <c r="AB32" i="10"/>
  <c r="AE32" i="10" s="1"/>
  <c r="Z33" i="10"/>
  <c r="AC33" i="10" s="1"/>
  <c r="AA33" i="10"/>
  <c r="AB33" i="10"/>
  <c r="Z34" i="10"/>
  <c r="AA34" i="10"/>
  <c r="AB34" i="10"/>
  <c r="Z35" i="10"/>
  <c r="AA35" i="10"/>
  <c r="AB35" i="10"/>
  <c r="Z36" i="10"/>
  <c r="AA36" i="10"/>
  <c r="AB36" i="10"/>
  <c r="AI36" i="10" s="1"/>
  <c r="Z37" i="10"/>
  <c r="AC37" i="10" s="1"/>
  <c r="AA37" i="10"/>
  <c r="AB37" i="10"/>
  <c r="Z38" i="10"/>
  <c r="AA38" i="10"/>
  <c r="AB38" i="10"/>
  <c r="Z39" i="10"/>
  <c r="AA39" i="10"/>
  <c r="AB39" i="10"/>
  <c r="Z40" i="10"/>
  <c r="AA40" i="10"/>
  <c r="AD40" i="10" s="1"/>
  <c r="AB40" i="10"/>
  <c r="Z41" i="10"/>
  <c r="AA41" i="10"/>
  <c r="AD41" i="10" s="1"/>
  <c r="AB41" i="10"/>
  <c r="Z42" i="10"/>
  <c r="AA42" i="10"/>
  <c r="AB42" i="10"/>
  <c r="AI42" i="10" s="1"/>
  <c r="Z43" i="10"/>
  <c r="AA43" i="10"/>
  <c r="AB43" i="10"/>
  <c r="AI43" i="10" s="1"/>
  <c r="Z44" i="10"/>
  <c r="AA44" i="10"/>
  <c r="AD44" i="10" s="1"/>
  <c r="AB44" i="10"/>
  <c r="Z45" i="10"/>
  <c r="AA45" i="10"/>
  <c r="AB45" i="10"/>
  <c r="Z46" i="10"/>
  <c r="AA46" i="10"/>
  <c r="AD46" i="10" s="1"/>
  <c r="AB46" i="10"/>
  <c r="AI46" i="10" s="1"/>
  <c r="Z47" i="10"/>
  <c r="AA47" i="10"/>
  <c r="AB47" i="10"/>
  <c r="Z48" i="10"/>
  <c r="AA48" i="10"/>
  <c r="AB48" i="10"/>
  <c r="AE48" i="10" s="1"/>
  <c r="Z49" i="10"/>
  <c r="AA49" i="10"/>
  <c r="AD49" i="10" s="1"/>
  <c r="AB49" i="10"/>
  <c r="Z50" i="10"/>
  <c r="AA50" i="10"/>
  <c r="AB50" i="10"/>
  <c r="Z51" i="10"/>
  <c r="AA51" i="10"/>
  <c r="AB51" i="10"/>
  <c r="Z52" i="10"/>
  <c r="AA52" i="10"/>
  <c r="AB52" i="10"/>
  <c r="AI52" i="10" s="1"/>
  <c r="Z53" i="10"/>
  <c r="AC53" i="10" s="1"/>
  <c r="AA53" i="10"/>
  <c r="AB53" i="10"/>
  <c r="Z54" i="10"/>
  <c r="AA54" i="10"/>
  <c r="AB54" i="10"/>
  <c r="Z55" i="10"/>
  <c r="AA55" i="10"/>
  <c r="AB55" i="10"/>
  <c r="AI55" i="10" s="1"/>
  <c r="Z56" i="10"/>
  <c r="AA56" i="10"/>
  <c r="AD56" i="10" s="1"/>
  <c r="AB56" i="10"/>
  <c r="AE56" i="10" s="1"/>
  <c r="Z57" i="10"/>
  <c r="AA57" i="10"/>
  <c r="AB57" i="10"/>
  <c r="Z58" i="10"/>
  <c r="AA58" i="10"/>
  <c r="AD58" i="10" s="1"/>
  <c r="AB58" i="10"/>
  <c r="Z59" i="10"/>
  <c r="AA59" i="10"/>
  <c r="AB59" i="10"/>
  <c r="AI59" i="10" s="1"/>
  <c r="Z60" i="10"/>
  <c r="AA60" i="10"/>
  <c r="AB60" i="10"/>
  <c r="AI60" i="10" s="1"/>
  <c r="Z61" i="10"/>
  <c r="AA61" i="10"/>
  <c r="AD61" i="10" s="1"/>
  <c r="AB61" i="10"/>
  <c r="Z62" i="10"/>
  <c r="AA62" i="10"/>
  <c r="AD62" i="10" s="1"/>
  <c r="AB62" i="10"/>
  <c r="Z63" i="10"/>
  <c r="AA63" i="10"/>
  <c r="AB63" i="10"/>
  <c r="AE63" i="10" s="1"/>
  <c r="Z64" i="10"/>
  <c r="AA64" i="10"/>
  <c r="AB64" i="10"/>
  <c r="Z65" i="10"/>
  <c r="AA65" i="10"/>
  <c r="AD65" i="10" s="1"/>
  <c r="AB65" i="10"/>
  <c r="Z66" i="10"/>
  <c r="AA66" i="10"/>
  <c r="AB66" i="10"/>
  <c r="Z67" i="10"/>
  <c r="AA67" i="10"/>
  <c r="AB67" i="10"/>
  <c r="AI67" i="10" s="1"/>
  <c r="Z68" i="10"/>
  <c r="AA68" i="10"/>
  <c r="AD68" i="10" s="1"/>
  <c r="AB68" i="10"/>
  <c r="AE68" i="10" s="1"/>
  <c r="Z69" i="10"/>
  <c r="AC69" i="10" s="1"/>
  <c r="AA69" i="10"/>
  <c r="AB69" i="10"/>
  <c r="Z70" i="10"/>
  <c r="AA70" i="10"/>
  <c r="AD70" i="10" s="1"/>
  <c r="AB70" i="10"/>
  <c r="Z71" i="10"/>
  <c r="AA71" i="10"/>
  <c r="AB71" i="10"/>
  <c r="AE71" i="10" s="1"/>
  <c r="Z72" i="10"/>
  <c r="AA72" i="10"/>
  <c r="AD72" i="10" s="1"/>
  <c r="AB72" i="10"/>
  <c r="AE72" i="10" s="1"/>
  <c r="Z73" i="10"/>
  <c r="AC73" i="10" s="1"/>
  <c r="AA73" i="10"/>
  <c r="AD73" i="10" s="1"/>
  <c r="AB73" i="10"/>
  <c r="Z74" i="10"/>
  <c r="AA74" i="10"/>
  <c r="AD74" i="10" s="1"/>
  <c r="AB74" i="10"/>
  <c r="AI74" i="10" s="1"/>
  <c r="Z75" i="10"/>
  <c r="AA75" i="10"/>
  <c r="AB75" i="10"/>
  <c r="AI75" i="10" s="1"/>
  <c r="Z76" i="10"/>
  <c r="AA76" i="10"/>
  <c r="AD76" i="10" s="1"/>
  <c r="AB76" i="10"/>
  <c r="Z77" i="10"/>
  <c r="AC77" i="10" s="1"/>
  <c r="AA77" i="10"/>
  <c r="AB77" i="10"/>
  <c r="Z78" i="10"/>
  <c r="AA78" i="10"/>
  <c r="AD78" i="10" s="1"/>
  <c r="AB78" i="10"/>
  <c r="AI78" i="10" s="1"/>
  <c r="Z79" i="10"/>
  <c r="AA79" i="10"/>
  <c r="AB79" i="10"/>
  <c r="Z80" i="10"/>
  <c r="AC80" i="10" s="1"/>
  <c r="AA80" i="10"/>
  <c r="AD80" i="10" s="1"/>
  <c r="AB80" i="10"/>
  <c r="AI80" i="10" s="1"/>
  <c r="Z81" i="10"/>
  <c r="AA81" i="10"/>
  <c r="AD81" i="10" s="1"/>
  <c r="AB81" i="10"/>
  <c r="Z82" i="10"/>
  <c r="AA82" i="10"/>
  <c r="AD82" i="10" s="1"/>
  <c r="AB82" i="10"/>
  <c r="AI82" i="10" s="1"/>
  <c r="Z83" i="10"/>
  <c r="AA83" i="10"/>
  <c r="AB83" i="10"/>
  <c r="Z84" i="10"/>
  <c r="AC84" i="10" s="1"/>
  <c r="AA84" i="10"/>
  <c r="AD84" i="10" s="1"/>
  <c r="AB84" i="10"/>
  <c r="AE84" i="10" s="1"/>
  <c r="Z85" i="10"/>
  <c r="AC85" i="10" s="1"/>
  <c r="AA85" i="10"/>
  <c r="AD85" i="10" s="1"/>
  <c r="AB85" i="10"/>
  <c r="Z86" i="10"/>
  <c r="AA86" i="10"/>
  <c r="AD86" i="10" s="1"/>
  <c r="AB86" i="10"/>
  <c r="AI86" i="10" s="1"/>
  <c r="Z87" i="10"/>
  <c r="AA87" i="10"/>
  <c r="AB87" i="10"/>
  <c r="Z88" i="10"/>
  <c r="AA88" i="10"/>
  <c r="AD88" i="10" s="1"/>
  <c r="AB88" i="10"/>
  <c r="Z89" i="10"/>
  <c r="AC89" i="10" s="1"/>
  <c r="AA89" i="10"/>
  <c r="AD89" i="10" s="1"/>
  <c r="AB89" i="10"/>
  <c r="Z90" i="10"/>
  <c r="AA90" i="10"/>
  <c r="AD90" i="10" s="1"/>
  <c r="AB90" i="10"/>
  <c r="AI90" i="10" s="1"/>
  <c r="Z91" i="10"/>
  <c r="AA91" i="10"/>
  <c r="AB91" i="10"/>
  <c r="AE91" i="10" s="1"/>
  <c r="Z92" i="10"/>
  <c r="AA92" i="10"/>
  <c r="AD92" i="10" s="1"/>
  <c r="AB92" i="10"/>
  <c r="Z93" i="10"/>
  <c r="AC93" i="10" s="1"/>
  <c r="AA93" i="10"/>
  <c r="AD93" i="10" s="1"/>
  <c r="AB93" i="10"/>
  <c r="Z94" i="10"/>
  <c r="AA94" i="10"/>
  <c r="AD94" i="10" s="1"/>
  <c r="AB94" i="10"/>
  <c r="AE94" i="10" s="1"/>
  <c r="Z95" i="10"/>
  <c r="AA95" i="10"/>
  <c r="AB95" i="10"/>
  <c r="AI95" i="10" s="1"/>
  <c r="Z96" i="10"/>
  <c r="AA96" i="10"/>
  <c r="AD96" i="10" s="1"/>
  <c r="AB96" i="10"/>
  <c r="Z97" i="10"/>
  <c r="AA97" i="10"/>
  <c r="AD97" i="10" s="1"/>
  <c r="AB97" i="10"/>
  <c r="Z98" i="10"/>
  <c r="AA98" i="10"/>
  <c r="AD98" i="10" s="1"/>
  <c r="AB98" i="10"/>
  <c r="Z99" i="10"/>
  <c r="AC99" i="10" s="1"/>
  <c r="AA99" i="10"/>
  <c r="AB99" i="10"/>
  <c r="Z100" i="10"/>
  <c r="AA100" i="10"/>
  <c r="AD100" i="10" s="1"/>
  <c r="AB100" i="10"/>
  <c r="Z101" i="10"/>
  <c r="AA101" i="10"/>
  <c r="AB101" i="10"/>
  <c r="Z102" i="10"/>
  <c r="AA102" i="10"/>
  <c r="AD102" i="10" s="1"/>
  <c r="AB102" i="10"/>
  <c r="AI102" i="10" s="1"/>
  <c r="Z103" i="10"/>
  <c r="AA103" i="10"/>
  <c r="AB103" i="10"/>
  <c r="AE103" i="10" s="1"/>
  <c r="Z104" i="10"/>
  <c r="AA104" i="10"/>
  <c r="AD104" i="10" s="1"/>
  <c r="AB104" i="10"/>
  <c r="AE104" i="10" s="1"/>
  <c r="Z105" i="10"/>
  <c r="AA105" i="10"/>
  <c r="AD105" i="10" s="1"/>
  <c r="AB105" i="10"/>
  <c r="AB6" i="10"/>
  <c r="AA6" i="10"/>
  <c r="Z6" i="10"/>
  <c r="C7" i="10"/>
  <c r="U7" i="10" s="1"/>
  <c r="D7" i="10"/>
  <c r="J7" i="10" s="1"/>
  <c r="E7" i="10"/>
  <c r="F7" i="10"/>
  <c r="L7" i="10" s="1"/>
  <c r="G7" i="10"/>
  <c r="M7" i="10" s="1"/>
  <c r="H7" i="10"/>
  <c r="N7" i="10" s="1"/>
  <c r="C8" i="10"/>
  <c r="U8" i="10" s="1"/>
  <c r="D8" i="10"/>
  <c r="J8" i="10" s="1"/>
  <c r="E8" i="10"/>
  <c r="F8" i="10"/>
  <c r="L8" i="10" s="1"/>
  <c r="G8" i="10"/>
  <c r="M8" i="10" s="1"/>
  <c r="H8" i="10"/>
  <c r="N8" i="10" s="1"/>
  <c r="C9" i="10"/>
  <c r="U9" i="10" s="1"/>
  <c r="D9" i="10"/>
  <c r="J9" i="10" s="1"/>
  <c r="E9" i="10"/>
  <c r="K9" i="10" s="1"/>
  <c r="F9" i="10"/>
  <c r="L9" i="10" s="1"/>
  <c r="G9" i="10"/>
  <c r="M9" i="10" s="1"/>
  <c r="H9" i="10"/>
  <c r="N9" i="10" s="1"/>
  <c r="C10" i="10"/>
  <c r="U10" i="10" s="1"/>
  <c r="D10" i="10"/>
  <c r="J10" i="10" s="1"/>
  <c r="E10" i="10"/>
  <c r="F10" i="10"/>
  <c r="L10" i="10" s="1"/>
  <c r="G10" i="10"/>
  <c r="M10" i="10" s="1"/>
  <c r="H10" i="10"/>
  <c r="N10" i="10" s="1"/>
  <c r="C11" i="10"/>
  <c r="U11" i="10" s="1"/>
  <c r="D11" i="10"/>
  <c r="J11" i="10" s="1"/>
  <c r="E11" i="10"/>
  <c r="K11" i="10" s="1"/>
  <c r="F11" i="10"/>
  <c r="L11" i="10" s="1"/>
  <c r="G11" i="10"/>
  <c r="H11" i="10"/>
  <c r="N11" i="10" s="1"/>
  <c r="C12" i="10"/>
  <c r="U12" i="10" s="1"/>
  <c r="D12" i="10"/>
  <c r="J12" i="10" s="1"/>
  <c r="E12" i="10"/>
  <c r="K12" i="10" s="1"/>
  <c r="F12" i="10"/>
  <c r="L12" i="10" s="1"/>
  <c r="G12" i="10"/>
  <c r="M12" i="10" s="1"/>
  <c r="H12" i="10"/>
  <c r="N12" i="10" s="1"/>
  <c r="C13" i="10"/>
  <c r="U13" i="10" s="1"/>
  <c r="D13" i="10"/>
  <c r="J13" i="10" s="1"/>
  <c r="E13" i="10"/>
  <c r="K13" i="10" s="1"/>
  <c r="F13" i="10"/>
  <c r="L13" i="10" s="1"/>
  <c r="G13" i="10"/>
  <c r="M13" i="10" s="1"/>
  <c r="H13" i="10"/>
  <c r="N13" i="10" s="1"/>
  <c r="C14" i="10"/>
  <c r="U14" i="10" s="1"/>
  <c r="D14" i="10"/>
  <c r="J14" i="10" s="1"/>
  <c r="E14" i="10"/>
  <c r="K14" i="10" s="1"/>
  <c r="F14" i="10"/>
  <c r="L14" i="10" s="1"/>
  <c r="G14" i="10"/>
  <c r="M14" i="10" s="1"/>
  <c r="H14" i="10"/>
  <c r="N14" i="10" s="1"/>
  <c r="C15" i="10"/>
  <c r="U15" i="10" s="1"/>
  <c r="D15" i="10"/>
  <c r="J15" i="10" s="1"/>
  <c r="E15" i="10"/>
  <c r="K15" i="10" s="1"/>
  <c r="F15" i="10"/>
  <c r="L15" i="10" s="1"/>
  <c r="G15" i="10"/>
  <c r="M15" i="10" s="1"/>
  <c r="H15" i="10"/>
  <c r="N15" i="10" s="1"/>
  <c r="C16" i="10"/>
  <c r="U16" i="10" s="1"/>
  <c r="D16" i="10"/>
  <c r="J16" i="10" s="1"/>
  <c r="E16" i="10"/>
  <c r="K16" i="10" s="1"/>
  <c r="F16" i="10"/>
  <c r="L16" i="10" s="1"/>
  <c r="G16" i="10"/>
  <c r="M16" i="10" s="1"/>
  <c r="H16" i="10"/>
  <c r="N16" i="10" s="1"/>
  <c r="C17" i="10"/>
  <c r="U17" i="10" s="1"/>
  <c r="D17" i="10"/>
  <c r="J17" i="10" s="1"/>
  <c r="E17" i="10"/>
  <c r="K17" i="10" s="1"/>
  <c r="F17" i="10"/>
  <c r="L17" i="10" s="1"/>
  <c r="G17" i="10"/>
  <c r="M17" i="10" s="1"/>
  <c r="H17" i="10"/>
  <c r="N17" i="10" s="1"/>
  <c r="C18" i="10"/>
  <c r="U18" i="10" s="1"/>
  <c r="D18" i="10"/>
  <c r="J18" i="10" s="1"/>
  <c r="E18" i="10"/>
  <c r="K18" i="10" s="1"/>
  <c r="F18" i="10"/>
  <c r="L18" i="10" s="1"/>
  <c r="G18" i="10"/>
  <c r="M18" i="10" s="1"/>
  <c r="H18" i="10"/>
  <c r="N18" i="10" s="1"/>
  <c r="C19" i="10"/>
  <c r="U19" i="10" s="1"/>
  <c r="D19" i="10"/>
  <c r="J19" i="10" s="1"/>
  <c r="E19" i="10"/>
  <c r="K19" i="10" s="1"/>
  <c r="F19" i="10"/>
  <c r="L19" i="10" s="1"/>
  <c r="G19" i="10"/>
  <c r="M19" i="10" s="1"/>
  <c r="H19" i="10"/>
  <c r="N19" i="10" s="1"/>
  <c r="C20" i="10"/>
  <c r="U20" i="10" s="1"/>
  <c r="D20" i="10"/>
  <c r="J20" i="10" s="1"/>
  <c r="E20" i="10"/>
  <c r="K20" i="10" s="1"/>
  <c r="F20" i="10"/>
  <c r="L20" i="10" s="1"/>
  <c r="G20" i="10"/>
  <c r="M20" i="10" s="1"/>
  <c r="H20" i="10"/>
  <c r="N20" i="10" s="1"/>
  <c r="C21" i="10"/>
  <c r="U21" i="10" s="1"/>
  <c r="D21" i="10"/>
  <c r="J21" i="10" s="1"/>
  <c r="E21" i="10"/>
  <c r="K21" i="10" s="1"/>
  <c r="F21" i="10"/>
  <c r="L21" i="10" s="1"/>
  <c r="G21" i="10"/>
  <c r="H21" i="10"/>
  <c r="N21" i="10" s="1"/>
  <c r="C22" i="10"/>
  <c r="U22" i="10" s="1"/>
  <c r="D22" i="10"/>
  <c r="J22" i="10" s="1"/>
  <c r="E22" i="10"/>
  <c r="F22" i="10"/>
  <c r="L22" i="10" s="1"/>
  <c r="G22" i="10"/>
  <c r="M22" i="10" s="1"/>
  <c r="H22" i="10"/>
  <c r="N22" i="10" s="1"/>
  <c r="C23" i="10"/>
  <c r="U23" i="10" s="1"/>
  <c r="D23" i="10"/>
  <c r="J23" i="10" s="1"/>
  <c r="E23" i="10"/>
  <c r="K23" i="10" s="1"/>
  <c r="F23" i="10"/>
  <c r="L23" i="10" s="1"/>
  <c r="G23" i="10"/>
  <c r="M23" i="10" s="1"/>
  <c r="H23" i="10"/>
  <c r="N23" i="10" s="1"/>
  <c r="C24" i="10"/>
  <c r="U24" i="10" s="1"/>
  <c r="D24" i="10"/>
  <c r="J24" i="10" s="1"/>
  <c r="E24" i="10"/>
  <c r="K24" i="10" s="1"/>
  <c r="F24" i="10"/>
  <c r="L24" i="10" s="1"/>
  <c r="G24" i="10"/>
  <c r="M24" i="10" s="1"/>
  <c r="H24" i="10"/>
  <c r="N24" i="10" s="1"/>
  <c r="C25" i="10"/>
  <c r="U25" i="10" s="1"/>
  <c r="D25" i="10"/>
  <c r="J25" i="10" s="1"/>
  <c r="E25" i="10"/>
  <c r="K25" i="10" s="1"/>
  <c r="F25" i="10"/>
  <c r="L25" i="10" s="1"/>
  <c r="G25" i="10"/>
  <c r="H25" i="10"/>
  <c r="N25" i="10" s="1"/>
  <c r="C26" i="10"/>
  <c r="U26" i="10" s="1"/>
  <c r="D26" i="10"/>
  <c r="J26" i="10" s="1"/>
  <c r="E26" i="10"/>
  <c r="K26" i="10" s="1"/>
  <c r="F26" i="10"/>
  <c r="L26" i="10" s="1"/>
  <c r="G26" i="10"/>
  <c r="M26" i="10" s="1"/>
  <c r="H26" i="10"/>
  <c r="N26" i="10" s="1"/>
  <c r="C27" i="10"/>
  <c r="U27" i="10" s="1"/>
  <c r="D27" i="10"/>
  <c r="J27" i="10" s="1"/>
  <c r="E27" i="10"/>
  <c r="K27" i="10" s="1"/>
  <c r="F27" i="10"/>
  <c r="L27" i="10" s="1"/>
  <c r="G27" i="10"/>
  <c r="M27" i="10" s="1"/>
  <c r="H27" i="10"/>
  <c r="N27" i="10" s="1"/>
  <c r="C28" i="10"/>
  <c r="U28" i="10" s="1"/>
  <c r="D28" i="10"/>
  <c r="J28" i="10" s="1"/>
  <c r="E28" i="10"/>
  <c r="K28" i="10" s="1"/>
  <c r="F28" i="10"/>
  <c r="L28" i="10" s="1"/>
  <c r="G28" i="10"/>
  <c r="M28" i="10" s="1"/>
  <c r="H28" i="10"/>
  <c r="N28" i="10" s="1"/>
  <c r="C29" i="10"/>
  <c r="U29" i="10" s="1"/>
  <c r="D29" i="10"/>
  <c r="J29" i="10" s="1"/>
  <c r="E29" i="10"/>
  <c r="K29" i="10" s="1"/>
  <c r="F29" i="10"/>
  <c r="L29" i="10" s="1"/>
  <c r="G29" i="10"/>
  <c r="M29" i="10" s="1"/>
  <c r="H29" i="10"/>
  <c r="N29" i="10" s="1"/>
  <c r="C30" i="10"/>
  <c r="U30" i="10" s="1"/>
  <c r="D30" i="10"/>
  <c r="J30" i="10" s="1"/>
  <c r="E30" i="10"/>
  <c r="K30" i="10" s="1"/>
  <c r="F30" i="10"/>
  <c r="L30" i="10" s="1"/>
  <c r="G30" i="10"/>
  <c r="M30" i="10" s="1"/>
  <c r="H30" i="10"/>
  <c r="N30" i="10" s="1"/>
  <c r="C31" i="10"/>
  <c r="U31" i="10" s="1"/>
  <c r="D31" i="10"/>
  <c r="J31" i="10" s="1"/>
  <c r="E31" i="10"/>
  <c r="K31" i="10" s="1"/>
  <c r="F31" i="10"/>
  <c r="L31" i="10" s="1"/>
  <c r="G31" i="10"/>
  <c r="M31" i="10" s="1"/>
  <c r="H31" i="10"/>
  <c r="N31" i="10" s="1"/>
  <c r="C32" i="10"/>
  <c r="U32" i="10" s="1"/>
  <c r="D32" i="10"/>
  <c r="J32" i="10" s="1"/>
  <c r="E32" i="10"/>
  <c r="K32" i="10" s="1"/>
  <c r="F32" i="10"/>
  <c r="L32" i="10" s="1"/>
  <c r="G32" i="10"/>
  <c r="M32" i="10" s="1"/>
  <c r="H32" i="10"/>
  <c r="N32" i="10" s="1"/>
  <c r="C33" i="10"/>
  <c r="U33" i="10" s="1"/>
  <c r="D33" i="10"/>
  <c r="J33" i="10" s="1"/>
  <c r="E33" i="10"/>
  <c r="K33" i="10" s="1"/>
  <c r="F33" i="10"/>
  <c r="L33" i="10" s="1"/>
  <c r="G33" i="10"/>
  <c r="H33" i="10"/>
  <c r="N33" i="10" s="1"/>
  <c r="C34" i="10"/>
  <c r="D34" i="10"/>
  <c r="J34" i="10" s="1"/>
  <c r="E34" i="10"/>
  <c r="K34" i="10" s="1"/>
  <c r="F34" i="10"/>
  <c r="L34" i="10" s="1"/>
  <c r="G34" i="10"/>
  <c r="M34" i="10" s="1"/>
  <c r="H34" i="10"/>
  <c r="N34" i="10" s="1"/>
  <c r="C35" i="10"/>
  <c r="U35" i="10" s="1"/>
  <c r="D35" i="10"/>
  <c r="J35" i="10" s="1"/>
  <c r="E35" i="10"/>
  <c r="K35" i="10" s="1"/>
  <c r="F35" i="10"/>
  <c r="L35" i="10" s="1"/>
  <c r="G35" i="10"/>
  <c r="M35" i="10" s="1"/>
  <c r="H35" i="10"/>
  <c r="N35" i="10" s="1"/>
  <c r="C36" i="10"/>
  <c r="U36" i="10" s="1"/>
  <c r="D36" i="10"/>
  <c r="J36" i="10" s="1"/>
  <c r="E36" i="10"/>
  <c r="K36" i="10" s="1"/>
  <c r="F36" i="10"/>
  <c r="L36" i="10" s="1"/>
  <c r="G36" i="10"/>
  <c r="M36" i="10" s="1"/>
  <c r="H36" i="10"/>
  <c r="N36" i="10" s="1"/>
  <c r="C37" i="10"/>
  <c r="U37" i="10" s="1"/>
  <c r="D37" i="10"/>
  <c r="J37" i="10" s="1"/>
  <c r="E37" i="10"/>
  <c r="K37" i="10" s="1"/>
  <c r="F37" i="10"/>
  <c r="L37" i="10" s="1"/>
  <c r="G37" i="10"/>
  <c r="M37" i="10" s="1"/>
  <c r="H37" i="10"/>
  <c r="N37" i="10" s="1"/>
  <c r="C38" i="10"/>
  <c r="U38" i="10" s="1"/>
  <c r="D38" i="10"/>
  <c r="J38" i="10" s="1"/>
  <c r="E38" i="10"/>
  <c r="K38" i="10" s="1"/>
  <c r="F38" i="10"/>
  <c r="L38" i="10" s="1"/>
  <c r="G38" i="10"/>
  <c r="M38" i="10" s="1"/>
  <c r="H38" i="10"/>
  <c r="N38" i="10" s="1"/>
  <c r="C39" i="10"/>
  <c r="U39" i="10" s="1"/>
  <c r="D39" i="10"/>
  <c r="J39" i="10" s="1"/>
  <c r="E39" i="10"/>
  <c r="K39" i="10" s="1"/>
  <c r="F39" i="10"/>
  <c r="L39" i="10" s="1"/>
  <c r="G39" i="10"/>
  <c r="M39" i="10" s="1"/>
  <c r="H39" i="10"/>
  <c r="N39" i="10" s="1"/>
  <c r="C40" i="10"/>
  <c r="U40" i="10" s="1"/>
  <c r="D40" i="10"/>
  <c r="J40" i="10" s="1"/>
  <c r="E40" i="10"/>
  <c r="K40" i="10" s="1"/>
  <c r="F40" i="10"/>
  <c r="L40" i="10" s="1"/>
  <c r="G40" i="10"/>
  <c r="M40" i="10" s="1"/>
  <c r="H40" i="10"/>
  <c r="N40" i="10" s="1"/>
  <c r="C41" i="10"/>
  <c r="U41" i="10" s="1"/>
  <c r="D41" i="10"/>
  <c r="J41" i="10" s="1"/>
  <c r="E41" i="10"/>
  <c r="K41" i="10" s="1"/>
  <c r="F41" i="10"/>
  <c r="L41" i="10" s="1"/>
  <c r="G41" i="10"/>
  <c r="M41" i="10" s="1"/>
  <c r="H41" i="10"/>
  <c r="N41" i="10" s="1"/>
  <c r="C42" i="10"/>
  <c r="D42" i="10"/>
  <c r="J42" i="10" s="1"/>
  <c r="E42" i="10"/>
  <c r="K42" i="10" s="1"/>
  <c r="F42" i="10"/>
  <c r="L42" i="10" s="1"/>
  <c r="G42" i="10"/>
  <c r="M42" i="10" s="1"/>
  <c r="H42" i="10"/>
  <c r="N42" i="10" s="1"/>
  <c r="C43" i="10"/>
  <c r="U43" i="10" s="1"/>
  <c r="D43" i="10"/>
  <c r="J43" i="10" s="1"/>
  <c r="E43" i="10"/>
  <c r="K43" i="10" s="1"/>
  <c r="F43" i="10"/>
  <c r="L43" i="10" s="1"/>
  <c r="G43" i="10"/>
  <c r="M43" i="10" s="1"/>
  <c r="H43" i="10"/>
  <c r="N43" i="10" s="1"/>
  <c r="C44" i="10"/>
  <c r="U44" i="10" s="1"/>
  <c r="D44" i="10"/>
  <c r="J44" i="10" s="1"/>
  <c r="E44" i="10"/>
  <c r="K44" i="10" s="1"/>
  <c r="F44" i="10"/>
  <c r="L44" i="10" s="1"/>
  <c r="G44" i="10"/>
  <c r="M44" i="10" s="1"/>
  <c r="H44" i="10"/>
  <c r="N44" i="10" s="1"/>
  <c r="C45" i="10"/>
  <c r="U45" i="10" s="1"/>
  <c r="D45" i="10"/>
  <c r="J45" i="10" s="1"/>
  <c r="E45" i="10"/>
  <c r="K45" i="10" s="1"/>
  <c r="F45" i="10"/>
  <c r="L45" i="10" s="1"/>
  <c r="G45" i="10"/>
  <c r="M45" i="10" s="1"/>
  <c r="H45" i="10"/>
  <c r="N45" i="10" s="1"/>
  <c r="C46" i="10"/>
  <c r="U46" i="10" s="1"/>
  <c r="D46" i="10"/>
  <c r="J46" i="10" s="1"/>
  <c r="E46" i="10"/>
  <c r="K46" i="10" s="1"/>
  <c r="F46" i="10"/>
  <c r="L46" i="10" s="1"/>
  <c r="G46" i="10"/>
  <c r="M46" i="10" s="1"/>
  <c r="H46" i="10"/>
  <c r="N46" i="10" s="1"/>
  <c r="C47" i="10"/>
  <c r="U47" i="10" s="1"/>
  <c r="D47" i="10"/>
  <c r="J47" i="10" s="1"/>
  <c r="E47" i="10"/>
  <c r="K47" i="10" s="1"/>
  <c r="F47" i="10"/>
  <c r="L47" i="10" s="1"/>
  <c r="G47" i="10"/>
  <c r="M47" i="10" s="1"/>
  <c r="H47" i="10"/>
  <c r="N47" i="10" s="1"/>
  <c r="C48" i="10"/>
  <c r="U48" i="10" s="1"/>
  <c r="D48" i="10"/>
  <c r="J48" i="10" s="1"/>
  <c r="E48" i="10"/>
  <c r="K48" i="10" s="1"/>
  <c r="F48" i="10"/>
  <c r="L48" i="10" s="1"/>
  <c r="G48" i="10"/>
  <c r="M48" i="10" s="1"/>
  <c r="H48" i="10"/>
  <c r="N48" i="10" s="1"/>
  <c r="C49" i="10"/>
  <c r="U49" i="10" s="1"/>
  <c r="D49" i="10"/>
  <c r="J49" i="10" s="1"/>
  <c r="E49" i="10"/>
  <c r="K49" i="10" s="1"/>
  <c r="F49" i="10"/>
  <c r="L49" i="10" s="1"/>
  <c r="G49" i="10"/>
  <c r="M49" i="10" s="1"/>
  <c r="H49" i="10"/>
  <c r="N49" i="10" s="1"/>
  <c r="C50" i="10"/>
  <c r="U50" i="10" s="1"/>
  <c r="D50" i="10"/>
  <c r="J50" i="10" s="1"/>
  <c r="E50" i="10"/>
  <c r="K50" i="10" s="1"/>
  <c r="F50" i="10"/>
  <c r="L50" i="10" s="1"/>
  <c r="G50" i="10"/>
  <c r="M50" i="10" s="1"/>
  <c r="H50" i="10"/>
  <c r="N50" i="10" s="1"/>
  <c r="C51" i="10"/>
  <c r="U51" i="10" s="1"/>
  <c r="D51" i="10"/>
  <c r="J51" i="10" s="1"/>
  <c r="E51" i="10"/>
  <c r="K51" i="10" s="1"/>
  <c r="F51" i="10"/>
  <c r="L51" i="10" s="1"/>
  <c r="G51" i="10"/>
  <c r="M51" i="10" s="1"/>
  <c r="H51" i="10"/>
  <c r="N51" i="10" s="1"/>
  <c r="C52" i="10"/>
  <c r="U52" i="10" s="1"/>
  <c r="D52" i="10"/>
  <c r="J52" i="10" s="1"/>
  <c r="E52" i="10"/>
  <c r="K52" i="10" s="1"/>
  <c r="F52" i="10"/>
  <c r="L52" i="10" s="1"/>
  <c r="G52" i="10"/>
  <c r="M52" i="10" s="1"/>
  <c r="H52" i="10"/>
  <c r="N52" i="10" s="1"/>
  <c r="C53" i="10"/>
  <c r="U53" i="10" s="1"/>
  <c r="D53" i="10"/>
  <c r="J53" i="10" s="1"/>
  <c r="E53" i="10"/>
  <c r="K53" i="10" s="1"/>
  <c r="F53" i="10"/>
  <c r="L53" i="10" s="1"/>
  <c r="G53" i="10"/>
  <c r="M53" i="10" s="1"/>
  <c r="H53" i="10"/>
  <c r="N53" i="10" s="1"/>
  <c r="C54" i="10"/>
  <c r="U54" i="10" s="1"/>
  <c r="D54" i="10"/>
  <c r="J54" i="10" s="1"/>
  <c r="E54" i="10"/>
  <c r="K54" i="10" s="1"/>
  <c r="F54" i="10"/>
  <c r="L54" i="10" s="1"/>
  <c r="G54" i="10"/>
  <c r="M54" i="10" s="1"/>
  <c r="H54" i="10"/>
  <c r="N54" i="10" s="1"/>
  <c r="C55" i="10"/>
  <c r="U55" i="10" s="1"/>
  <c r="D55" i="10"/>
  <c r="J55" i="10" s="1"/>
  <c r="E55" i="10"/>
  <c r="K55" i="10" s="1"/>
  <c r="F55" i="10"/>
  <c r="L55" i="10" s="1"/>
  <c r="G55" i="10"/>
  <c r="M55" i="10" s="1"/>
  <c r="H55" i="10"/>
  <c r="N55" i="10" s="1"/>
  <c r="C56" i="10"/>
  <c r="U56" i="10" s="1"/>
  <c r="D56" i="10"/>
  <c r="J56" i="10" s="1"/>
  <c r="E56" i="10"/>
  <c r="K56" i="10" s="1"/>
  <c r="F56" i="10"/>
  <c r="L56" i="10" s="1"/>
  <c r="G56" i="10"/>
  <c r="M56" i="10" s="1"/>
  <c r="H56" i="10"/>
  <c r="N56" i="10" s="1"/>
  <c r="C57" i="10"/>
  <c r="D57" i="10"/>
  <c r="J57" i="10" s="1"/>
  <c r="E57" i="10"/>
  <c r="K57" i="10" s="1"/>
  <c r="F57" i="10"/>
  <c r="L57" i="10" s="1"/>
  <c r="G57" i="10"/>
  <c r="M57" i="10" s="1"/>
  <c r="H57" i="10"/>
  <c r="N57" i="10" s="1"/>
  <c r="C58" i="10"/>
  <c r="U58" i="10" s="1"/>
  <c r="D58" i="10"/>
  <c r="J58" i="10" s="1"/>
  <c r="E58" i="10"/>
  <c r="K58" i="10" s="1"/>
  <c r="F58" i="10"/>
  <c r="L58" i="10" s="1"/>
  <c r="G58" i="10"/>
  <c r="H58" i="10"/>
  <c r="N58" i="10" s="1"/>
  <c r="C59" i="10"/>
  <c r="U59" i="10" s="1"/>
  <c r="D59" i="10"/>
  <c r="J59" i="10" s="1"/>
  <c r="E59" i="10"/>
  <c r="K59" i="10" s="1"/>
  <c r="F59" i="10"/>
  <c r="L59" i="10" s="1"/>
  <c r="G59" i="10"/>
  <c r="M59" i="10" s="1"/>
  <c r="H59" i="10"/>
  <c r="N59" i="10" s="1"/>
  <c r="C60" i="10"/>
  <c r="U60" i="10" s="1"/>
  <c r="D60" i="10"/>
  <c r="J60" i="10" s="1"/>
  <c r="E60" i="10"/>
  <c r="K60" i="10" s="1"/>
  <c r="F60" i="10"/>
  <c r="L60" i="10" s="1"/>
  <c r="G60" i="10"/>
  <c r="M60" i="10" s="1"/>
  <c r="H60" i="10"/>
  <c r="N60" i="10" s="1"/>
  <c r="C61" i="10"/>
  <c r="U61" i="10" s="1"/>
  <c r="D61" i="10"/>
  <c r="J61" i="10" s="1"/>
  <c r="E61" i="10"/>
  <c r="K61" i="10" s="1"/>
  <c r="F61" i="10"/>
  <c r="L61" i="10" s="1"/>
  <c r="G61" i="10"/>
  <c r="M61" i="10" s="1"/>
  <c r="H61" i="10"/>
  <c r="N61" i="10" s="1"/>
  <c r="C62" i="10"/>
  <c r="U62" i="10" s="1"/>
  <c r="D62" i="10"/>
  <c r="J62" i="10" s="1"/>
  <c r="E62" i="10"/>
  <c r="K62" i="10" s="1"/>
  <c r="F62" i="10"/>
  <c r="L62" i="10" s="1"/>
  <c r="G62" i="10"/>
  <c r="M62" i="10" s="1"/>
  <c r="H62" i="10"/>
  <c r="N62" i="10" s="1"/>
  <c r="C63" i="10"/>
  <c r="U63" i="10" s="1"/>
  <c r="D63" i="10"/>
  <c r="J63" i="10" s="1"/>
  <c r="E63" i="10"/>
  <c r="K63" i="10" s="1"/>
  <c r="F63" i="10"/>
  <c r="L63" i="10" s="1"/>
  <c r="G63" i="10"/>
  <c r="M63" i="10" s="1"/>
  <c r="H63" i="10"/>
  <c r="N63" i="10" s="1"/>
  <c r="C64" i="10"/>
  <c r="U64" i="10" s="1"/>
  <c r="D64" i="10"/>
  <c r="J64" i="10" s="1"/>
  <c r="E64" i="10"/>
  <c r="K64" i="10" s="1"/>
  <c r="F64" i="10"/>
  <c r="L64" i="10" s="1"/>
  <c r="G64" i="10"/>
  <c r="M64" i="10" s="1"/>
  <c r="H64" i="10"/>
  <c r="N64" i="10" s="1"/>
  <c r="C65" i="10"/>
  <c r="U65" i="10" s="1"/>
  <c r="D65" i="10"/>
  <c r="J65" i="10" s="1"/>
  <c r="E65" i="10"/>
  <c r="K65" i="10" s="1"/>
  <c r="F65" i="10"/>
  <c r="L65" i="10" s="1"/>
  <c r="G65" i="10"/>
  <c r="M65" i="10" s="1"/>
  <c r="H65" i="10"/>
  <c r="N65" i="10" s="1"/>
  <c r="C66" i="10"/>
  <c r="U66" i="10" s="1"/>
  <c r="D66" i="10"/>
  <c r="J66" i="10" s="1"/>
  <c r="E66" i="10"/>
  <c r="K66" i="10" s="1"/>
  <c r="F66" i="10"/>
  <c r="L66" i="10" s="1"/>
  <c r="G66" i="10"/>
  <c r="M66" i="10" s="1"/>
  <c r="H66" i="10"/>
  <c r="N66" i="10" s="1"/>
  <c r="C67" i="10"/>
  <c r="U67" i="10" s="1"/>
  <c r="D67" i="10"/>
  <c r="J67" i="10" s="1"/>
  <c r="E67" i="10"/>
  <c r="K67" i="10" s="1"/>
  <c r="F67" i="10"/>
  <c r="L67" i="10" s="1"/>
  <c r="G67" i="10"/>
  <c r="M67" i="10" s="1"/>
  <c r="H67" i="10"/>
  <c r="N67" i="10" s="1"/>
  <c r="C68" i="10"/>
  <c r="U68" i="10" s="1"/>
  <c r="D68" i="10"/>
  <c r="J68" i="10" s="1"/>
  <c r="E68" i="10"/>
  <c r="K68" i="10" s="1"/>
  <c r="F68" i="10"/>
  <c r="L68" i="10" s="1"/>
  <c r="G68" i="10"/>
  <c r="M68" i="10" s="1"/>
  <c r="H68" i="10"/>
  <c r="N68" i="10" s="1"/>
  <c r="C69" i="10"/>
  <c r="U69" i="10" s="1"/>
  <c r="D69" i="10"/>
  <c r="J69" i="10" s="1"/>
  <c r="E69" i="10"/>
  <c r="K69" i="10" s="1"/>
  <c r="F69" i="10"/>
  <c r="L69" i="10" s="1"/>
  <c r="G69" i="10"/>
  <c r="M69" i="10" s="1"/>
  <c r="H69" i="10"/>
  <c r="N69" i="10" s="1"/>
  <c r="C70" i="10"/>
  <c r="D70" i="10"/>
  <c r="J70" i="10" s="1"/>
  <c r="P70" i="10" s="1"/>
  <c r="E70" i="10"/>
  <c r="K70" i="10" s="1"/>
  <c r="F70" i="10"/>
  <c r="L70" i="10" s="1"/>
  <c r="G70" i="10"/>
  <c r="M70" i="10" s="1"/>
  <c r="H70" i="10"/>
  <c r="N70" i="10" s="1"/>
  <c r="C71" i="10"/>
  <c r="U71" i="10" s="1"/>
  <c r="D71" i="10"/>
  <c r="J71" i="10" s="1"/>
  <c r="E71" i="10"/>
  <c r="K71" i="10" s="1"/>
  <c r="F71" i="10"/>
  <c r="L71" i="10" s="1"/>
  <c r="G71" i="10"/>
  <c r="M71" i="10" s="1"/>
  <c r="H71" i="10"/>
  <c r="N71" i="10" s="1"/>
  <c r="C72" i="10"/>
  <c r="U72" i="10" s="1"/>
  <c r="D72" i="10"/>
  <c r="J72" i="10" s="1"/>
  <c r="P72" i="10" s="1"/>
  <c r="E72" i="10"/>
  <c r="K72" i="10" s="1"/>
  <c r="F72" i="10"/>
  <c r="L72" i="10" s="1"/>
  <c r="G72" i="10"/>
  <c r="M72" i="10" s="1"/>
  <c r="H72" i="10"/>
  <c r="N72" i="10" s="1"/>
  <c r="C73" i="10"/>
  <c r="D73" i="10"/>
  <c r="J73" i="10" s="1"/>
  <c r="E73" i="10"/>
  <c r="K73" i="10" s="1"/>
  <c r="F73" i="10"/>
  <c r="L73" i="10" s="1"/>
  <c r="G73" i="10"/>
  <c r="M73" i="10" s="1"/>
  <c r="H73" i="10"/>
  <c r="N73" i="10" s="1"/>
  <c r="C74" i="10"/>
  <c r="D74" i="10"/>
  <c r="J74" i="10" s="1"/>
  <c r="P74" i="10" s="1"/>
  <c r="E74" i="10"/>
  <c r="K74" i="10" s="1"/>
  <c r="F74" i="10"/>
  <c r="L74" i="10" s="1"/>
  <c r="G74" i="10"/>
  <c r="M74" i="10" s="1"/>
  <c r="H74" i="10"/>
  <c r="N74" i="10" s="1"/>
  <c r="C75" i="10"/>
  <c r="U75" i="10" s="1"/>
  <c r="D75" i="10"/>
  <c r="J75" i="10" s="1"/>
  <c r="E75" i="10"/>
  <c r="K75" i="10" s="1"/>
  <c r="F75" i="10"/>
  <c r="L75" i="10" s="1"/>
  <c r="G75" i="10"/>
  <c r="M75" i="10" s="1"/>
  <c r="H75" i="10"/>
  <c r="N75" i="10" s="1"/>
  <c r="C76" i="10"/>
  <c r="U76" i="10" s="1"/>
  <c r="D76" i="10"/>
  <c r="J76" i="10" s="1"/>
  <c r="P76" i="10" s="1"/>
  <c r="E76" i="10"/>
  <c r="K76" i="10" s="1"/>
  <c r="F76" i="10"/>
  <c r="L76" i="10" s="1"/>
  <c r="G76" i="10"/>
  <c r="M76" i="10" s="1"/>
  <c r="H76" i="10"/>
  <c r="N76" i="10" s="1"/>
  <c r="C77" i="10"/>
  <c r="U77" i="10" s="1"/>
  <c r="D77" i="10"/>
  <c r="J77" i="10" s="1"/>
  <c r="E77" i="10"/>
  <c r="K77" i="10" s="1"/>
  <c r="F77" i="10"/>
  <c r="L77" i="10" s="1"/>
  <c r="G77" i="10"/>
  <c r="M77" i="10" s="1"/>
  <c r="H77" i="10"/>
  <c r="N77" i="10" s="1"/>
  <c r="C78" i="10"/>
  <c r="U78" i="10" s="1"/>
  <c r="D78" i="10"/>
  <c r="J78" i="10" s="1"/>
  <c r="P78" i="10" s="1"/>
  <c r="E78" i="10"/>
  <c r="K78" i="10" s="1"/>
  <c r="F78" i="10"/>
  <c r="L78" i="10" s="1"/>
  <c r="G78" i="10"/>
  <c r="M78" i="10" s="1"/>
  <c r="H78" i="10"/>
  <c r="N78" i="10" s="1"/>
  <c r="C79" i="10"/>
  <c r="U79" i="10" s="1"/>
  <c r="D79" i="10"/>
  <c r="J79" i="10" s="1"/>
  <c r="P79" i="10" s="1"/>
  <c r="E79" i="10"/>
  <c r="K79" i="10" s="1"/>
  <c r="F79" i="10"/>
  <c r="L79" i="10" s="1"/>
  <c r="G79" i="10"/>
  <c r="M79" i="10" s="1"/>
  <c r="H79" i="10"/>
  <c r="N79" i="10" s="1"/>
  <c r="C80" i="10"/>
  <c r="D80" i="10"/>
  <c r="J80" i="10" s="1"/>
  <c r="P80" i="10" s="1"/>
  <c r="E80" i="10"/>
  <c r="K80" i="10" s="1"/>
  <c r="F80" i="10"/>
  <c r="L80" i="10" s="1"/>
  <c r="G80" i="10"/>
  <c r="M80" i="10" s="1"/>
  <c r="H80" i="10"/>
  <c r="N80" i="10" s="1"/>
  <c r="C81" i="10"/>
  <c r="U81" i="10" s="1"/>
  <c r="D81" i="10"/>
  <c r="J81" i="10" s="1"/>
  <c r="P81" i="10" s="1"/>
  <c r="E81" i="10"/>
  <c r="K81" i="10" s="1"/>
  <c r="F81" i="10"/>
  <c r="L81" i="10" s="1"/>
  <c r="G81" i="10"/>
  <c r="M81" i="10" s="1"/>
  <c r="H81" i="10"/>
  <c r="N81" i="10" s="1"/>
  <c r="C82" i="10"/>
  <c r="U82" i="10" s="1"/>
  <c r="D82" i="10"/>
  <c r="J82" i="10" s="1"/>
  <c r="P82" i="10" s="1"/>
  <c r="E82" i="10"/>
  <c r="K82" i="10" s="1"/>
  <c r="F82" i="10"/>
  <c r="L82" i="10" s="1"/>
  <c r="G82" i="10"/>
  <c r="M82" i="10" s="1"/>
  <c r="H82" i="10"/>
  <c r="N82" i="10" s="1"/>
  <c r="C83" i="10"/>
  <c r="U83" i="10" s="1"/>
  <c r="D83" i="10"/>
  <c r="J83" i="10" s="1"/>
  <c r="P83" i="10" s="1"/>
  <c r="E83" i="10"/>
  <c r="K83" i="10" s="1"/>
  <c r="F83" i="10"/>
  <c r="L83" i="10" s="1"/>
  <c r="G83" i="10"/>
  <c r="M83" i="10" s="1"/>
  <c r="H83" i="10"/>
  <c r="N83" i="10" s="1"/>
  <c r="C84" i="10"/>
  <c r="AY84" i="10" s="1"/>
  <c r="BA84" i="10" s="1"/>
  <c r="D84" i="10"/>
  <c r="J84" i="10" s="1"/>
  <c r="P84" i="10" s="1"/>
  <c r="E84" i="10"/>
  <c r="K84" i="10" s="1"/>
  <c r="F84" i="10"/>
  <c r="L84" i="10" s="1"/>
  <c r="G84" i="10"/>
  <c r="M84" i="10" s="1"/>
  <c r="H84" i="10"/>
  <c r="N84" i="10" s="1"/>
  <c r="C85" i="10"/>
  <c r="D85" i="10"/>
  <c r="J85" i="10" s="1"/>
  <c r="P85" i="10" s="1"/>
  <c r="E85" i="10"/>
  <c r="K85" i="10" s="1"/>
  <c r="F85" i="10"/>
  <c r="L85" i="10" s="1"/>
  <c r="G85" i="10"/>
  <c r="M85" i="10" s="1"/>
  <c r="H85" i="10"/>
  <c r="N85" i="10" s="1"/>
  <c r="C86" i="10"/>
  <c r="U86" i="10" s="1"/>
  <c r="D86" i="10"/>
  <c r="J86" i="10" s="1"/>
  <c r="P86" i="10" s="1"/>
  <c r="E86" i="10"/>
  <c r="K86" i="10" s="1"/>
  <c r="F86" i="10"/>
  <c r="L86" i="10" s="1"/>
  <c r="G86" i="10"/>
  <c r="M86" i="10" s="1"/>
  <c r="H86" i="10"/>
  <c r="N86" i="10" s="1"/>
  <c r="C87" i="10"/>
  <c r="U87" i="10" s="1"/>
  <c r="D87" i="10"/>
  <c r="J87" i="10" s="1"/>
  <c r="P87" i="10" s="1"/>
  <c r="E87" i="10"/>
  <c r="K87" i="10" s="1"/>
  <c r="F87" i="10"/>
  <c r="L87" i="10" s="1"/>
  <c r="G87" i="10"/>
  <c r="M87" i="10" s="1"/>
  <c r="H87" i="10"/>
  <c r="N87" i="10" s="1"/>
  <c r="C88" i="10"/>
  <c r="U88" i="10" s="1"/>
  <c r="D88" i="10"/>
  <c r="J88" i="10" s="1"/>
  <c r="P88" i="10" s="1"/>
  <c r="E88" i="10"/>
  <c r="K88" i="10" s="1"/>
  <c r="F88" i="10"/>
  <c r="L88" i="10" s="1"/>
  <c r="G88" i="10"/>
  <c r="M88" i="10" s="1"/>
  <c r="H88" i="10"/>
  <c r="N88" i="10" s="1"/>
  <c r="C89" i="10"/>
  <c r="U89" i="10" s="1"/>
  <c r="D89" i="10"/>
  <c r="J89" i="10" s="1"/>
  <c r="P89" i="10" s="1"/>
  <c r="E89" i="10"/>
  <c r="K89" i="10" s="1"/>
  <c r="F89" i="10"/>
  <c r="L89" i="10" s="1"/>
  <c r="G89" i="10"/>
  <c r="M89" i="10" s="1"/>
  <c r="H89" i="10"/>
  <c r="N89" i="10" s="1"/>
  <c r="C90" i="10"/>
  <c r="U90" i="10" s="1"/>
  <c r="D90" i="10"/>
  <c r="J90" i="10" s="1"/>
  <c r="P90" i="10" s="1"/>
  <c r="E90" i="10"/>
  <c r="K90" i="10" s="1"/>
  <c r="F90" i="10"/>
  <c r="L90" i="10" s="1"/>
  <c r="G90" i="10"/>
  <c r="M90" i="10" s="1"/>
  <c r="H90" i="10"/>
  <c r="N90" i="10" s="1"/>
  <c r="C91" i="10"/>
  <c r="U91" i="10" s="1"/>
  <c r="D91" i="10"/>
  <c r="J91" i="10" s="1"/>
  <c r="P91" i="10" s="1"/>
  <c r="E91" i="10"/>
  <c r="K91" i="10" s="1"/>
  <c r="F91" i="10"/>
  <c r="L91" i="10" s="1"/>
  <c r="G91" i="10"/>
  <c r="M91" i="10" s="1"/>
  <c r="H91" i="10"/>
  <c r="N91" i="10" s="1"/>
  <c r="C92" i="10"/>
  <c r="U92" i="10" s="1"/>
  <c r="D92" i="10"/>
  <c r="J92" i="10" s="1"/>
  <c r="P92" i="10" s="1"/>
  <c r="E92" i="10"/>
  <c r="K92" i="10" s="1"/>
  <c r="F92" i="10"/>
  <c r="L92" i="10" s="1"/>
  <c r="G92" i="10"/>
  <c r="M92" i="10" s="1"/>
  <c r="H92" i="10"/>
  <c r="N92" i="10" s="1"/>
  <c r="C93" i="10"/>
  <c r="U93" i="10" s="1"/>
  <c r="D93" i="10"/>
  <c r="J93" i="10" s="1"/>
  <c r="P93" i="10" s="1"/>
  <c r="E93" i="10"/>
  <c r="K93" i="10" s="1"/>
  <c r="F93" i="10"/>
  <c r="L93" i="10" s="1"/>
  <c r="G93" i="10"/>
  <c r="M93" i="10" s="1"/>
  <c r="H93" i="10"/>
  <c r="N93" i="10" s="1"/>
  <c r="C94" i="10"/>
  <c r="S94" i="10" s="1"/>
  <c r="AU94" i="10" s="1"/>
  <c r="D94" i="10"/>
  <c r="J94" i="10" s="1"/>
  <c r="P94" i="10" s="1"/>
  <c r="E94" i="10"/>
  <c r="K94" i="10" s="1"/>
  <c r="F94" i="10"/>
  <c r="L94" i="10" s="1"/>
  <c r="G94" i="10"/>
  <c r="M94" i="10" s="1"/>
  <c r="H94" i="10"/>
  <c r="N94" i="10" s="1"/>
  <c r="C95" i="10"/>
  <c r="U95" i="10" s="1"/>
  <c r="D95" i="10"/>
  <c r="J95" i="10" s="1"/>
  <c r="P95" i="10" s="1"/>
  <c r="E95" i="10"/>
  <c r="K95" i="10" s="1"/>
  <c r="F95" i="10"/>
  <c r="L95" i="10" s="1"/>
  <c r="G95" i="10"/>
  <c r="M95" i="10" s="1"/>
  <c r="H95" i="10"/>
  <c r="N95" i="10" s="1"/>
  <c r="C96" i="10"/>
  <c r="D96" i="10"/>
  <c r="J96" i="10" s="1"/>
  <c r="P96" i="10" s="1"/>
  <c r="E96" i="10"/>
  <c r="K96" i="10" s="1"/>
  <c r="F96" i="10"/>
  <c r="L96" i="10" s="1"/>
  <c r="G96" i="10"/>
  <c r="M96" i="10" s="1"/>
  <c r="H96" i="10"/>
  <c r="N96" i="10" s="1"/>
  <c r="C97" i="10"/>
  <c r="U97" i="10" s="1"/>
  <c r="D97" i="10"/>
  <c r="J97" i="10" s="1"/>
  <c r="P97" i="10" s="1"/>
  <c r="E97" i="10"/>
  <c r="K97" i="10" s="1"/>
  <c r="F97" i="10"/>
  <c r="L97" i="10" s="1"/>
  <c r="G97" i="10"/>
  <c r="M97" i="10" s="1"/>
  <c r="H97" i="10"/>
  <c r="N97" i="10" s="1"/>
  <c r="C98" i="10"/>
  <c r="D98" i="10"/>
  <c r="J98" i="10" s="1"/>
  <c r="P98" i="10" s="1"/>
  <c r="E98" i="10"/>
  <c r="K98" i="10" s="1"/>
  <c r="F98" i="10"/>
  <c r="L98" i="10" s="1"/>
  <c r="G98" i="10"/>
  <c r="M98" i="10" s="1"/>
  <c r="H98" i="10"/>
  <c r="N98" i="10" s="1"/>
  <c r="C99" i="10"/>
  <c r="D99" i="10"/>
  <c r="J99" i="10" s="1"/>
  <c r="P99" i="10" s="1"/>
  <c r="E99" i="10"/>
  <c r="K99" i="10" s="1"/>
  <c r="F99" i="10"/>
  <c r="L99" i="10" s="1"/>
  <c r="G99" i="10"/>
  <c r="M99" i="10" s="1"/>
  <c r="H99" i="10"/>
  <c r="N99" i="10" s="1"/>
  <c r="C100" i="10"/>
  <c r="U100" i="10" s="1"/>
  <c r="D100" i="10"/>
  <c r="J100" i="10" s="1"/>
  <c r="P100" i="10" s="1"/>
  <c r="E100" i="10"/>
  <c r="K100" i="10" s="1"/>
  <c r="F100" i="10"/>
  <c r="L100" i="10" s="1"/>
  <c r="G100" i="10"/>
  <c r="M100" i="10" s="1"/>
  <c r="H100" i="10"/>
  <c r="N100" i="10" s="1"/>
  <c r="C101" i="10"/>
  <c r="U101" i="10" s="1"/>
  <c r="D101" i="10"/>
  <c r="J101" i="10" s="1"/>
  <c r="P101" i="10" s="1"/>
  <c r="E101" i="10"/>
  <c r="K101" i="10" s="1"/>
  <c r="F101" i="10"/>
  <c r="L101" i="10" s="1"/>
  <c r="G101" i="10"/>
  <c r="M101" i="10" s="1"/>
  <c r="H101" i="10"/>
  <c r="N101" i="10" s="1"/>
  <c r="C102" i="10"/>
  <c r="U102" i="10" s="1"/>
  <c r="D102" i="10"/>
  <c r="J102" i="10" s="1"/>
  <c r="P102" i="10" s="1"/>
  <c r="E102" i="10"/>
  <c r="K102" i="10" s="1"/>
  <c r="F102" i="10"/>
  <c r="L102" i="10" s="1"/>
  <c r="G102" i="10"/>
  <c r="M102" i="10" s="1"/>
  <c r="H102" i="10"/>
  <c r="N102" i="10" s="1"/>
  <c r="C103" i="10"/>
  <c r="D103" i="10"/>
  <c r="J103" i="10" s="1"/>
  <c r="P103" i="10" s="1"/>
  <c r="E103" i="10"/>
  <c r="K103" i="10" s="1"/>
  <c r="F103" i="10"/>
  <c r="L103" i="10" s="1"/>
  <c r="G103" i="10"/>
  <c r="M103" i="10" s="1"/>
  <c r="H103" i="10"/>
  <c r="N103" i="10" s="1"/>
  <c r="C104" i="10"/>
  <c r="U104" i="10" s="1"/>
  <c r="D104" i="10"/>
  <c r="J104" i="10" s="1"/>
  <c r="P104" i="10" s="1"/>
  <c r="E104" i="10"/>
  <c r="K104" i="10" s="1"/>
  <c r="F104" i="10"/>
  <c r="L104" i="10" s="1"/>
  <c r="G104" i="10"/>
  <c r="M104" i="10" s="1"/>
  <c r="H104" i="10"/>
  <c r="N104" i="10" s="1"/>
  <c r="C105" i="10"/>
  <c r="U105" i="10" s="1"/>
  <c r="D105" i="10"/>
  <c r="J105" i="10" s="1"/>
  <c r="P105" i="10" s="1"/>
  <c r="E105" i="10"/>
  <c r="K105" i="10" s="1"/>
  <c r="F105" i="10"/>
  <c r="L105" i="10" s="1"/>
  <c r="G105" i="10"/>
  <c r="M105" i="10" s="1"/>
  <c r="H105" i="10"/>
  <c r="N105" i="10" s="1"/>
  <c r="D6" i="10"/>
  <c r="J6" i="10" s="1"/>
  <c r="E6" i="10"/>
  <c r="K6" i="10" s="1"/>
  <c r="F6" i="10"/>
  <c r="L6" i="10" s="1"/>
  <c r="G6" i="10"/>
  <c r="M6" i="10" s="1"/>
  <c r="H6" i="10"/>
  <c r="N6" i="10" s="1"/>
  <c r="C6" i="10"/>
  <c r="U6" i="10" s="1"/>
  <c r="P95" i="9"/>
  <c r="P96" i="9"/>
  <c r="P97" i="9"/>
  <c r="P98" i="9"/>
  <c r="P99" i="9"/>
  <c r="P100" i="9"/>
  <c r="P101" i="9"/>
  <c r="P102" i="9"/>
  <c r="P103" i="9"/>
  <c r="P104" i="9"/>
  <c r="P105" i="9"/>
  <c r="P106" i="9"/>
  <c r="P107" i="9"/>
  <c r="P108" i="9"/>
  <c r="P109" i="9"/>
  <c r="P110" i="9"/>
  <c r="P111" i="9"/>
  <c r="P112" i="9"/>
  <c r="P113" i="9"/>
  <c r="P114" i="9"/>
  <c r="P115" i="9"/>
  <c r="P116" i="9"/>
  <c r="P117" i="9"/>
  <c r="P118" i="9"/>
  <c r="P119" i="9"/>
  <c r="P120" i="9"/>
  <c r="P121" i="9"/>
  <c r="BC106" i="10"/>
  <c r="BB106" i="10"/>
  <c r="BD106" i="10" s="1"/>
  <c r="AZ106" i="10"/>
  <c r="AX106" i="10"/>
  <c r="AM105" i="10"/>
  <c r="AJ105" i="10"/>
  <c r="AM104" i="10"/>
  <c r="AJ104" i="10"/>
  <c r="AM103" i="10"/>
  <c r="AJ103" i="10"/>
  <c r="AI103" i="10"/>
  <c r="AM102" i="10"/>
  <c r="AJ102" i="10"/>
  <c r="AM101" i="10"/>
  <c r="AJ101" i="10"/>
  <c r="AC101" i="10"/>
  <c r="AM100" i="10"/>
  <c r="AJ100" i="10"/>
  <c r="AM99" i="10"/>
  <c r="AJ99" i="10"/>
  <c r="AM98" i="10"/>
  <c r="AJ98" i="10"/>
  <c r="AM97" i="10"/>
  <c r="AJ97" i="10"/>
  <c r="AI97" i="10"/>
  <c r="AE97" i="10"/>
  <c r="AM96" i="10"/>
  <c r="AJ96" i="10"/>
  <c r="AM95" i="10"/>
  <c r="AJ95" i="10"/>
  <c r="AC95" i="10"/>
  <c r="AM94" i="10"/>
  <c r="AJ94" i="10"/>
  <c r="AM93" i="10"/>
  <c r="AJ93" i="10"/>
  <c r="AM92" i="10"/>
  <c r="AJ92" i="10"/>
  <c r="AM91" i="10"/>
  <c r="AJ91" i="10"/>
  <c r="AC91" i="10"/>
  <c r="AM90" i="10"/>
  <c r="AJ90" i="10"/>
  <c r="AM89" i="10"/>
  <c r="AJ89" i="10"/>
  <c r="AE89" i="10"/>
  <c r="AI89" i="10"/>
  <c r="AM88" i="10"/>
  <c r="AJ88" i="10"/>
  <c r="AM87" i="10"/>
  <c r="AJ87" i="10"/>
  <c r="AC87" i="10"/>
  <c r="AE87" i="10"/>
  <c r="AM86" i="10"/>
  <c r="AJ86" i="10"/>
  <c r="AM85" i="10"/>
  <c r="AJ85" i="10"/>
  <c r="AE85" i="10"/>
  <c r="AM84" i="10"/>
  <c r="AJ84" i="10"/>
  <c r="AM83" i="10"/>
  <c r="AJ83" i="10"/>
  <c r="AM82" i="10"/>
  <c r="AJ82" i="10"/>
  <c r="AM81" i="10"/>
  <c r="AJ81" i="10"/>
  <c r="AI81" i="10"/>
  <c r="AE81" i="10"/>
  <c r="AM80" i="10"/>
  <c r="AJ80" i="10"/>
  <c r="AM79" i="10"/>
  <c r="AJ79" i="10"/>
  <c r="AE79" i="10"/>
  <c r="AM78" i="10"/>
  <c r="AJ78" i="10"/>
  <c r="AM77" i="10"/>
  <c r="AJ77" i="10"/>
  <c r="AE77" i="10"/>
  <c r="AI77" i="10"/>
  <c r="AM76" i="10"/>
  <c r="AJ76" i="10"/>
  <c r="AM75" i="10"/>
  <c r="AJ75" i="10"/>
  <c r="AC75" i="10"/>
  <c r="AM74" i="10"/>
  <c r="AJ74" i="10"/>
  <c r="AM73" i="10"/>
  <c r="AJ73" i="10"/>
  <c r="AI73" i="10"/>
  <c r="AE73" i="10"/>
  <c r="AM72" i="10"/>
  <c r="AJ72" i="10"/>
  <c r="AM71" i="10"/>
  <c r="AJ71" i="10"/>
  <c r="AC71" i="10"/>
  <c r="AM70" i="10"/>
  <c r="AJ70" i="10"/>
  <c r="AM69" i="10"/>
  <c r="AJ69" i="10"/>
  <c r="AI69" i="10"/>
  <c r="AE69" i="10"/>
  <c r="AM68" i="10"/>
  <c r="AJ68" i="10"/>
  <c r="AM67" i="10"/>
  <c r="AJ67" i="10"/>
  <c r="AM66" i="10"/>
  <c r="AJ66" i="10"/>
  <c r="AM65" i="10"/>
  <c r="AJ65" i="10"/>
  <c r="AI65" i="10"/>
  <c r="AE65" i="10"/>
  <c r="AM64" i="10"/>
  <c r="AJ64" i="10"/>
  <c r="AM63" i="10"/>
  <c r="AJ63" i="10"/>
  <c r="AC63" i="10"/>
  <c r="AM62" i="10"/>
  <c r="AJ62" i="10"/>
  <c r="AM61" i="10"/>
  <c r="AJ61" i="10"/>
  <c r="AI61" i="10"/>
  <c r="AC61" i="10"/>
  <c r="AM60" i="10"/>
  <c r="AJ60" i="10"/>
  <c r="AM59" i="10"/>
  <c r="AJ59" i="10"/>
  <c r="AM58" i="10"/>
  <c r="AJ58" i="10"/>
  <c r="M58" i="10"/>
  <c r="AM57" i="10"/>
  <c r="AJ57" i="10"/>
  <c r="AI57" i="10"/>
  <c r="AE57" i="10"/>
  <c r="AM56" i="10"/>
  <c r="AJ56" i="10"/>
  <c r="AI56" i="10"/>
  <c r="AM55" i="10"/>
  <c r="AJ55" i="10"/>
  <c r="AC55" i="10"/>
  <c r="AM54" i="10"/>
  <c r="AJ54" i="10"/>
  <c r="AM53" i="10"/>
  <c r="AJ53" i="10"/>
  <c r="AI53" i="10"/>
  <c r="AM52" i="10"/>
  <c r="AJ52" i="10"/>
  <c r="AM51" i="10"/>
  <c r="AJ51" i="10"/>
  <c r="AM50" i="10"/>
  <c r="AJ50" i="10"/>
  <c r="AM49" i="10"/>
  <c r="AJ49" i="10"/>
  <c r="AE49" i="10"/>
  <c r="AM48" i="10"/>
  <c r="AJ48" i="10"/>
  <c r="AM47" i="10"/>
  <c r="AJ47" i="10"/>
  <c r="AE47" i="10"/>
  <c r="AM46" i="10"/>
  <c r="AJ46" i="10"/>
  <c r="AM45" i="10"/>
  <c r="AJ45" i="10"/>
  <c r="AM44" i="10"/>
  <c r="AJ44" i="10"/>
  <c r="AM43" i="10"/>
  <c r="AJ43" i="10"/>
  <c r="AC43" i="10"/>
  <c r="AM42" i="10"/>
  <c r="AJ42" i="10"/>
  <c r="AM41" i="10"/>
  <c r="AJ41" i="10"/>
  <c r="AI41" i="10"/>
  <c r="AE41" i="10"/>
  <c r="AM40" i="10"/>
  <c r="AJ40" i="10"/>
  <c r="AM39" i="10"/>
  <c r="AJ39" i="10"/>
  <c r="AM38" i="10"/>
  <c r="AJ38" i="10"/>
  <c r="AM37" i="10"/>
  <c r="AJ37" i="10"/>
  <c r="AI37" i="10"/>
  <c r="AM36" i="10"/>
  <c r="AJ36" i="10"/>
  <c r="AM35" i="10"/>
  <c r="AJ35" i="10"/>
  <c r="AC35" i="10"/>
  <c r="AM34" i="10"/>
  <c r="AJ34" i="10"/>
  <c r="AM33" i="10"/>
  <c r="AJ33" i="10"/>
  <c r="AI33" i="10"/>
  <c r="M33" i="10"/>
  <c r="AM32" i="10"/>
  <c r="AJ32" i="10"/>
  <c r="AM31" i="10"/>
  <c r="AJ31" i="10"/>
  <c r="AE31" i="10"/>
  <c r="AM30" i="10"/>
  <c r="AJ30" i="10"/>
  <c r="AM29" i="10"/>
  <c r="AJ29" i="10"/>
  <c r="AI29" i="10"/>
  <c r="I29" i="10"/>
  <c r="AM28" i="10"/>
  <c r="AJ28" i="10"/>
  <c r="AI28" i="10"/>
  <c r="AM27" i="10"/>
  <c r="AJ27" i="10"/>
  <c r="AM26" i="10"/>
  <c r="AJ26" i="10"/>
  <c r="AM25" i="10"/>
  <c r="AJ25" i="10"/>
  <c r="AI25" i="10"/>
  <c r="M25" i="10"/>
  <c r="AM24" i="10"/>
  <c r="AJ24" i="10"/>
  <c r="AM23" i="10"/>
  <c r="AJ23" i="10"/>
  <c r="AM22" i="10"/>
  <c r="AJ22" i="10"/>
  <c r="K22" i="10"/>
  <c r="AM21" i="10"/>
  <c r="AJ21" i="10"/>
  <c r="AI21" i="10"/>
  <c r="M21" i="10"/>
  <c r="AM20" i="10"/>
  <c r="AJ20" i="10"/>
  <c r="AM19" i="10"/>
  <c r="AJ19" i="10"/>
  <c r="AM18" i="10"/>
  <c r="AJ18" i="10"/>
  <c r="AM17" i="10"/>
  <c r="AJ17" i="10"/>
  <c r="AI17" i="10"/>
  <c r="AM16" i="10"/>
  <c r="AJ16" i="10"/>
  <c r="AM15" i="10"/>
  <c r="AJ15" i="10"/>
  <c r="AI15" i="10"/>
  <c r="AM14" i="10"/>
  <c r="AJ14" i="10"/>
  <c r="AM13" i="10"/>
  <c r="AJ13" i="10"/>
  <c r="AE13" i="10"/>
  <c r="AM12" i="10"/>
  <c r="AJ12" i="10"/>
  <c r="AM11" i="10"/>
  <c r="AJ11" i="10"/>
  <c r="M11" i="10"/>
  <c r="BD10" i="10"/>
  <c r="AM10" i="10"/>
  <c r="AJ10" i="10"/>
  <c r="K10" i="10"/>
  <c r="BD9" i="10"/>
  <c r="AM9" i="10"/>
  <c r="AJ9" i="10"/>
  <c r="BD8" i="10"/>
  <c r="BA8" i="10"/>
  <c r="AM8" i="10"/>
  <c r="AJ8" i="10"/>
  <c r="K8" i="10"/>
  <c r="AZ7" i="10"/>
  <c r="AW7" i="10"/>
  <c r="AM7" i="10"/>
  <c r="AJ7" i="10"/>
  <c r="I7" i="10"/>
  <c r="K7" i="10"/>
  <c r="BF6" i="10"/>
  <c r="AM6" i="10"/>
  <c r="AJ6" i="10"/>
  <c r="Q121" i="9"/>
  <c r="T105" i="10" s="1"/>
  <c r="Q120" i="9"/>
  <c r="T104" i="10" s="1"/>
  <c r="Q119" i="9"/>
  <c r="T103" i="10" s="1"/>
  <c r="Q118" i="9"/>
  <c r="T102" i="10" s="1"/>
  <c r="Q117" i="9"/>
  <c r="T101" i="10" s="1"/>
  <c r="Q116" i="9"/>
  <c r="T100" i="10" s="1"/>
  <c r="Q115" i="9"/>
  <c r="T99" i="10" s="1"/>
  <c r="Q114" i="9"/>
  <c r="T98" i="10" s="1"/>
  <c r="Q113" i="9"/>
  <c r="T97" i="10" s="1"/>
  <c r="Q112" i="9"/>
  <c r="T96" i="10" s="1"/>
  <c r="Q111" i="9"/>
  <c r="T95" i="10" s="1"/>
  <c r="Q110" i="9"/>
  <c r="T94" i="10" s="1"/>
  <c r="Q109" i="9"/>
  <c r="T93" i="10" s="1"/>
  <c r="Q108" i="9"/>
  <c r="T92" i="10" s="1"/>
  <c r="Q107" i="9"/>
  <c r="T91" i="10" s="1"/>
  <c r="Q106" i="9"/>
  <c r="T90" i="10" s="1"/>
  <c r="Q105" i="9"/>
  <c r="T89" i="10" s="1"/>
  <c r="Q104" i="9"/>
  <c r="T88" i="10" s="1"/>
  <c r="Q103" i="9"/>
  <c r="T87" i="10" s="1"/>
  <c r="Q102" i="9"/>
  <c r="T86" i="10" s="1"/>
  <c r="Q101" i="9"/>
  <c r="T85" i="10" s="1"/>
  <c r="Q100" i="9"/>
  <c r="T84" i="10" s="1"/>
  <c r="Q99" i="9"/>
  <c r="T83" i="10" s="1"/>
  <c r="Q98" i="9"/>
  <c r="T82" i="10" s="1"/>
  <c r="Q97" i="9"/>
  <c r="T81" i="10" s="1"/>
  <c r="Q96" i="9"/>
  <c r="T80" i="10" s="1"/>
  <c r="Q95" i="9"/>
  <c r="T79" i="10" s="1"/>
  <c r="Q94" i="9"/>
  <c r="T78" i="10" s="1"/>
  <c r="Q93" i="9"/>
  <c r="T77" i="10" s="1"/>
  <c r="Q92" i="9"/>
  <c r="T76" i="10" s="1"/>
  <c r="Q91" i="9"/>
  <c r="T75" i="10" s="1"/>
  <c r="Q90" i="9"/>
  <c r="T74" i="10" s="1"/>
  <c r="Q89" i="9"/>
  <c r="T73" i="10" s="1"/>
  <c r="Q88" i="9"/>
  <c r="T72" i="10" s="1"/>
  <c r="Q87" i="9"/>
  <c r="T71" i="10" s="1"/>
  <c r="Q86" i="9"/>
  <c r="T70" i="10" s="1"/>
  <c r="Q85" i="9"/>
  <c r="T69" i="10" s="1"/>
  <c r="Q84" i="9"/>
  <c r="T68" i="10" s="1"/>
  <c r="Q83" i="9"/>
  <c r="T67" i="10" s="1"/>
  <c r="Q82" i="9"/>
  <c r="T66" i="10" s="1"/>
  <c r="Q81" i="9"/>
  <c r="T65" i="10" s="1"/>
  <c r="Q80" i="9"/>
  <c r="T64" i="10" s="1"/>
  <c r="Q79" i="9"/>
  <c r="T63" i="10" s="1"/>
  <c r="Q78" i="9"/>
  <c r="T62" i="10" s="1"/>
  <c r="Q77" i="9"/>
  <c r="T61" i="10" s="1"/>
  <c r="Q76" i="9"/>
  <c r="T60" i="10" s="1"/>
  <c r="Q75" i="9"/>
  <c r="T59" i="10" s="1"/>
  <c r="Q74" i="9"/>
  <c r="T58" i="10" s="1"/>
  <c r="Q73" i="9"/>
  <c r="T57" i="10" s="1"/>
  <c r="Q72" i="9"/>
  <c r="T56" i="10" s="1"/>
  <c r="Q71" i="9"/>
  <c r="T55" i="10" s="1"/>
  <c r="Q70" i="9"/>
  <c r="T54" i="10" s="1"/>
  <c r="Q69" i="9"/>
  <c r="T53" i="10" s="1"/>
  <c r="Q68" i="9"/>
  <c r="T52" i="10" s="1"/>
  <c r="Q67" i="9"/>
  <c r="T51" i="10" s="1"/>
  <c r="Q66" i="9"/>
  <c r="T50" i="10" s="1"/>
  <c r="Q65" i="9"/>
  <c r="T49" i="10" s="1"/>
  <c r="Q64" i="9"/>
  <c r="T48" i="10" s="1"/>
  <c r="Q63" i="9"/>
  <c r="T47" i="10" s="1"/>
  <c r="Q62" i="9"/>
  <c r="T46" i="10" s="1"/>
  <c r="Q61" i="9"/>
  <c r="T45" i="10" s="1"/>
  <c r="Q60" i="9"/>
  <c r="T44" i="10" s="1"/>
  <c r="Q59" i="9"/>
  <c r="T43" i="10" s="1"/>
  <c r="Q58" i="9"/>
  <c r="T42" i="10" s="1"/>
  <c r="Q57" i="9"/>
  <c r="T41" i="10" s="1"/>
  <c r="Q56" i="9"/>
  <c r="T40" i="10" s="1"/>
  <c r="Q55" i="9"/>
  <c r="T39" i="10" s="1"/>
  <c r="Q54" i="9"/>
  <c r="T38" i="10" s="1"/>
  <c r="Q53" i="9"/>
  <c r="T37" i="10" s="1"/>
  <c r="Q52" i="9"/>
  <c r="T36" i="10" s="1"/>
  <c r="Q51" i="9"/>
  <c r="T35" i="10" s="1"/>
  <c r="Q50" i="9"/>
  <c r="T34" i="10" s="1"/>
  <c r="Q49" i="9"/>
  <c r="T33" i="10" s="1"/>
  <c r="Q48" i="9"/>
  <c r="T32" i="10" s="1"/>
  <c r="Q47" i="9"/>
  <c r="T31" i="10" s="1"/>
  <c r="Q46" i="9"/>
  <c r="T30" i="10" s="1"/>
  <c r="Q45" i="9"/>
  <c r="T29" i="10" s="1"/>
  <c r="Q44" i="9"/>
  <c r="T28" i="10" s="1"/>
  <c r="Q43" i="9"/>
  <c r="T27" i="10" s="1"/>
  <c r="Q42" i="9"/>
  <c r="T26" i="10" s="1"/>
  <c r="Q41" i="9"/>
  <c r="T25" i="10" s="1"/>
  <c r="Q40" i="9"/>
  <c r="T24" i="10" s="1"/>
  <c r="Q39" i="9"/>
  <c r="T23" i="10" s="1"/>
  <c r="Q38" i="9"/>
  <c r="T22" i="10" s="1"/>
  <c r="Q37" i="9"/>
  <c r="T21" i="10" s="1"/>
  <c r="Q36" i="9"/>
  <c r="T20" i="10" s="1"/>
  <c r="Q35" i="9"/>
  <c r="T19" i="10" s="1"/>
  <c r="Q34" i="9"/>
  <c r="T18" i="10" s="1"/>
  <c r="Q33" i="9"/>
  <c r="T17" i="10" s="1"/>
  <c r="Q32" i="9"/>
  <c r="T16" i="10" s="1"/>
  <c r="Q31" i="9"/>
  <c r="T15" i="10" s="1"/>
  <c r="Q30" i="9"/>
  <c r="T14" i="10" s="1"/>
  <c r="Q29" i="9"/>
  <c r="T13" i="10" s="1"/>
  <c r="Q28" i="9"/>
  <c r="T12" i="10" s="1"/>
  <c r="Q27" i="9"/>
  <c r="T11" i="10" s="1"/>
  <c r="Q26" i="9"/>
  <c r="T10" i="10" s="1"/>
  <c r="Q25" i="9"/>
  <c r="T9" i="10" s="1"/>
  <c r="Q24" i="9"/>
  <c r="T8" i="10" s="1"/>
  <c r="Q23" i="9"/>
  <c r="T7" i="10" s="1"/>
  <c r="Q22" i="9"/>
  <c r="T6" i="10" s="1"/>
  <c r="E14" i="9"/>
  <c r="E12" i="9"/>
  <c r="E10" i="9"/>
  <c r="E8" i="9"/>
  <c r="H7" i="9"/>
  <c r="AI27" i="10" l="1"/>
  <c r="I35" i="10"/>
  <c r="AE75" i="10"/>
  <c r="R86" i="9"/>
  <c r="V70" i="10"/>
  <c r="V74" i="10"/>
  <c r="R90" i="9" s="1"/>
  <c r="R98" i="9"/>
  <c r="V82" i="10"/>
  <c r="R102" i="9"/>
  <c r="V86" i="10"/>
  <c r="R106" i="9"/>
  <c r="V90" i="10"/>
  <c r="R110" i="9"/>
  <c r="V94" i="10"/>
  <c r="R114" i="9"/>
  <c r="V98" i="10"/>
  <c r="R118" i="9"/>
  <c r="V102" i="10"/>
  <c r="R87" i="9"/>
  <c r="V71" i="10"/>
  <c r="V75" i="10"/>
  <c r="R91" i="9" s="1"/>
  <c r="R95" i="9"/>
  <c r="V79" i="10"/>
  <c r="R99" i="9"/>
  <c r="V83" i="10"/>
  <c r="R103" i="9"/>
  <c r="V87" i="10"/>
  <c r="R107" i="9"/>
  <c r="V91" i="10"/>
  <c r="R111" i="9"/>
  <c r="V95" i="10"/>
  <c r="R115" i="9"/>
  <c r="V99" i="10"/>
  <c r="R119" i="9"/>
  <c r="V103" i="10"/>
  <c r="V72" i="10"/>
  <c r="R88" i="9" s="1"/>
  <c r="R96" i="9"/>
  <c r="V80" i="10"/>
  <c r="R100" i="9"/>
  <c r="V84" i="10"/>
  <c r="R104" i="9"/>
  <c r="V88" i="10"/>
  <c r="R108" i="9"/>
  <c r="V92" i="10"/>
  <c r="R112" i="9"/>
  <c r="V96" i="10"/>
  <c r="R116" i="9"/>
  <c r="V100" i="10"/>
  <c r="R120" i="9"/>
  <c r="V104" i="10"/>
  <c r="V73" i="10"/>
  <c r="R89" i="9" s="1"/>
  <c r="R97" i="9"/>
  <c r="V81" i="10"/>
  <c r="R101" i="9"/>
  <c r="V85" i="10"/>
  <c r="R105" i="9"/>
  <c r="V89" i="10"/>
  <c r="R109" i="9"/>
  <c r="V93" i="10"/>
  <c r="R113" i="9"/>
  <c r="V97" i="10"/>
  <c r="R117" i="9"/>
  <c r="V101" i="10"/>
  <c r="R121" i="9"/>
  <c r="V105" i="10"/>
  <c r="I66" i="10"/>
  <c r="I20" i="10"/>
  <c r="BC82" i="10"/>
  <c r="I16" i="10"/>
  <c r="I28" i="10"/>
  <c r="AI71" i="10"/>
  <c r="P77" i="10"/>
  <c r="P75" i="10"/>
  <c r="P73" i="10"/>
  <c r="P71" i="10"/>
  <c r="P69" i="10"/>
  <c r="P67" i="10"/>
  <c r="P65" i="10"/>
  <c r="P63" i="10"/>
  <c r="P61" i="10"/>
  <c r="P59" i="10"/>
  <c r="P57" i="10"/>
  <c r="P55" i="10"/>
  <c r="P53" i="10"/>
  <c r="P51" i="10"/>
  <c r="P49" i="10"/>
  <c r="P47" i="10"/>
  <c r="P45" i="10"/>
  <c r="P43" i="10"/>
  <c r="P41" i="10"/>
  <c r="P39" i="10"/>
  <c r="P37" i="10"/>
  <c r="P35" i="10"/>
  <c r="P33" i="10"/>
  <c r="P31" i="10"/>
  <c r="P29" i="10"/>
  <c r="P27" i="10"/>
  <c r="P25" i="10"/>
  <c r="P23" i="10"/>
  <c r="P21" i="10"/>
  <c r="P19" i="10"/>
  <c r="P17" i="10"/>
  <c r="AI23" i="10"/>
  <c r="U70" i="10"/>
  <c r="I42" i="10"/>
  <c r="U42" i="10"/>
  <c r="I34" i="10"/>
  <c r="O34" i="10" s="1"/>
  <c r="R34" i="10" s="1"/>
  <c r="U34" i="10"/>
  <c r="BB98" i="10"/>
  <c r="BD98" i="10" s="1"/>
  <c r="U98" i="10"/>
  <c r="S96" i="10"/>
  <c r="AU96" i="10" s="1"/>
  <c r="U96" i="10"/>
  <c r="O16" i="10"/>
  <c r="BB96" i="10"/>
  <c r="BD96" i="10" s="1"/>
  <c r="S102" i="10"/>
  <c r="AU102" i="10" s="1"/>
  <c r="AY94" i="10"/>
  <c r="BA94" i="10" s="1"/>
  <c r="U94" i="10"/>
  <c r="BC84" i="10"/>
  <c r="U84" i="10"/>
  <c r="AV80" i="10"/>
  <c r="AX80" i="10" s="1"/>
  <c r="U80" i="10"/>
  <c r="U74" i="10"/>
  <c r="O20" i="10"/>
  <c r="O28" i="10"/>
  <c r="I32" i="10"/>
  <c r="I58" i="10"/>
  <c r="I70" i="10"/>
  <c r="AZ88" i="10"/>
  <c r="AV92" i="10"/>
  <c r="AX92" i="10" s="1"/>
  <c r="BB103" i="10"/>
  <c r="BD103" i="10" s="1"/>
  <c r="U103" i="10"/>
  <c r="BC99" i="10"/>
  <c r="U99" i="10"/>
  <c r="AZ85" i="10"/>
  <c r="U85" i="10"/>
  <c r="U73" i="10"/>
  <c r="I57" i="10"/>
  <c r="U57" i="10"/>
  <c r="P68" i="10"/>
  <c r="P66" i="10"/>
  <c r="P64" i="10"/>
  <c r="P62" i="10"/>
  <c r="P60" i="10"/>
  <c r="P58" i="10"/>
  <c r="P56" i="10"/>
  <c r="P54" i="10"/>
  <c r="P52" i="10"/>
  <c r="P50" i="10"/>
  <c r="P48" i="10"/>
  <c r="P46" i="10"/>
  <c r="P44" i="10"/>
  <c r="P42" i="10"/>
  <c r="P40" i="10"/>
  <c r="P38" i="10"/>
  <c r="P36" i="10"/>
  <c r="P34" i="10"/>
  <c r="P32" i="10"/>
  <c r="P30" i="10"/>
  <c r="P28" i="10"/>
  <c r="Q28" i="10" s="1"/>
  <c r="P26" i="10"/>
  <c r="P24" i="10"/>
  <c r="P22" i="10"/>
  <c r="P20" i="10"/>
  <c r="P18" i="10"/>
  <c r="P16" i="10"/>
  <c r="I98" i="10"/>
  <c r="AZ98" i="10"/>
  <c r="AW104" i="10"/>
  <c r="AG49" i="10"/>
  <c r="AG41" i="10"/>
  <c r="AG37" i="10"/>
  <c r="AG33" i="10"/>
  <c r="AG29" i="10"/>
  <c r="AG25" i="10"/>
  <c r="AH21" i="10"/>
  <c r="AH17" i="10"/>
  <c r="AH13" i="10"/>
  <c r="AH9" i="10"/>
  <c r="AH6" i="10"/>
  <c r="AH94" i="10"/>
  <c r="AG74" i="10"/>
  <c r="AG54" i="10"/>
  <c r="AH46" i="10"/>
  <c r="AH42" i="10"/>
  <c r="AF19" i="10"/>
  <c r="BW7" i="10"/>
  <c r="AE16" i="10"/>
  <c r="AE20" i="10"/>
  <c r="I39" i="10"/>
  <c r="I43" i="10"/>
  <c r="I61" i="10"/>
  <c r="AH64" i="10"/>
  <c r="AG45" i="10"/>
  <c r="AG90" i="10"/>
  <c r="AG70" i="10"/>
  <c r="AG46" i="10"/>
  <c r="AG94" i="10"/>
  <c r="AH101" i="10"/>
  <c r="AH57" i="10"/>
  <c r="AG6" i="10"/>
  <c r="AG86" i="10"/>
  <c r="AG62" i="10"/>
  <c r="AG42" i="10"/>
  <c r="AG102" i="10"/>
  <c r="AG78" i="10"/>
  <c r="AG58" i="10"/>
  <c r="AG38" i="10"/>
  <c r="AD103" i="10"/>
  <c r="AH103" i="10"/>
  <c r="AG103" i="10"/>
  <c r="AC102" i="10"/>
  <c r="AH102" i="10"/>
  <c r="AD99" i="10"/>
  <c r="AH99" i="10"/>
  <c r="AG99" i="10"/>
  <c r="AC98" i="10"/>
  <c r="AH98" i="10"/>
  <c r="AD95" i="10"/>
  <c r="AH95" i="10"/>
  <c r="AG95" i="10"/>
  <c r="AD91" i="10"/>
  <c r="AH91" i="10"/>
  <c r="AG91" i="10"/>
  <c r="AC90" i="10"/>
  <c r="AH90" i="10"/>
  <c r="AD87" i="10"/>
  <c r="AH87" i="10"/>
  <c r="AG87" i="10"/>
  <c r="AC86" i="10"/>
  <c r="AH86" i="10"/>
  <c r="AD83" i="10"/>
  <c r="AH83" i="10"/>
  <c r="AG83" i="10"/>
  <c r="AC82" i="10"/>
  <c r="AH82" i="10"/>
  <c r="AD79" i="10"/>
  <c r="AH79" i="10"/>
  <c r="AG79" i="10"/>
  <c r="AH78" i="10"/>
  <c r="AD75" i="10"/>
  <c r="AH75" i="10"/>
  <c r="AG75" i="10"/>
  <c r="AC74" i="10"/>
  <c r="AH74" i="10"/>
  <c r="AD71" i="10"/>
  <c r="AH71" i="10"/>
  <c r="AG71" i="10"/>
  <c r="AC70" i="10"/>
  <c r="AH70" i="10"/>
  <c r="AH67" i="10"/>
  <c r="AG67" i="10"/>
  <c r="AC66" i="10"/>
  <c r="AH66" i="10"/>
  <c r="AH63" i="10"/>
  <c r="AG63" i="10"/>
  <c r="AH62" i="10"/>
  <c r="AH59" i="10"/>
  <c r="AG59" i="10"/>
  <c r="AH58" i="10"/>
  <c r="AH55" i="10"/>
  <c r="AG55" i="10"/>
  <c r="BW55" i="10"/>
  <c r="CA55" i="10" s="1"/>
  <c r="AC54" i="10"/>
  <c r="AH54" i="10"/>
  <c r="AH51" i="10"/>
  <c r="AG51" i="10"/>
  <c r="AH50" i="10"/>
  <c r="AH47" i="10"/>
  <c r="AG47" i="10"/>
  <c r="AH43" i="10"/>
  <c r="AG43" i="10"/>
  <c r="AH39" i="10"/>
  <c r="AG39" i="10"/>
  <c r="AC38" i="10"/>
  <c r="AH38" i="10"/>
  <c r="AH35" i="10"/>
  <c r="AG35" i="10"/>
  <c r="AH34" i="10"/>
  <c r="AH31" i="10"/>
  <c r="AG31" i="10"/>
  <c r="AH30" i="10"/>
  <c r="AG30" i="10"/>
  <c r="AH27" i="10"/>
  <c r="AG27" i="10"/>
  <c r="AH26" i="10"/>
  <c r="AG26" i="10"/>
  <c r="AH23" i="10"/>
  <c r="AG23" i="10"/>
  <c r="AH22" i="10"/>
  <c r="AG22" i="10"/>
  <c r="AH19" i="10"/>
  <c r="AG19" i="10"/>
  <c r="AH18" i="10"/>
  <c r="AG18" i="10"/>
  <c r="AH15" i="10"/>
  <c r="AG15" i="10"/>
  <c r="AH14" i="10"/>
  <c r="AG14" i="10"/>
  <c r="AH11" i="10"/>
  <c r="AG11" i="10"/>
  <c r="AH10" i="10"/>
  <c r="AG10" i="10"/>
  <c r="AH7" i="10"/>
  <c r="AG7" i="10"/>
  <c r="AG98" i="10"/>
  <c r="AG82" i="10"/>
  <c r="AG66" i="10"/>
  <c r="AG50" i="10"/>
  <c r="AG34" i="10"/>
  <c r="AG105" i="10"/>
  <c r="AG101" i="10"/>
  <c r="AG97" i="10"/>
  <c r="AG93" i="10"/>
  <c r="AG89" i="10"/>
  <c r="AG85" i="10"/>
  <c r="AG81" i="10"/>
  <c r="AG77" i="10"/>
  <c r="AG73" i="10"/>
  <c r="AG69" i="10"/>
  <c r="AG65" i="10"/>
  <c r="AG61" i="10"/>
  <c r="AG57" i="10"/>
  <c r="AG53" i="10"/>
  <c r="AG21" i="10"/>
  <c r="AG17" i="10"/>
  <c r="AG13" i="10"/>
  <c r="AG9" i="10"/>
  <c r="AH105" i="10"/>
  <c r="AH97" i="10"/>
  <c r="AH93" i="10"/>
  <c r="AH89" i="10"/>
  <c r="AH85" i="10"/>
  <c r="AH81" i="10"/>
  <c r="AH77" i="10"/>
  <c r="AH73" i="10"/>
  <c r="AH69" i="10"/>
  <c r="AH65" i="10"/>
  <c r="AH61" i="10"/>
  <c r="AH53" i="10"/>
  <c r="AH49" i="10"/>
  <c r="AH45" i="10"/>
  <c r="AH41" i="10"/>
  <c r="AH37" i="10"/>
  <c r="AH33" i="10"/>
  <c r="AH29" i="10"/>
  <c r="AH25" i="10"/>
  <c r="AD64" i="10"/>
  <c r="AG104" i="10"/>
  <c r="AG100" i="10"/>
  <c r="AG96" i="10"/>
  <c r="AG92" i="10"/>
  <c r="AG88" i="10"/>
  <c r="AG84" i="10"/>
  <c r="AG80" i="10"/>
  <c r="AG76" i="10"/>
  <c r="AG72" i="10"/>
  <c r="AG68" i="10"/>
  <c r="AG64" i="10"/>
  <c r="AG60" i="10"/>
  <c r="AG56" i="10"/>
  <c r="AG52" i="10"/>
  <c r="AG48" i="10"/>
  <c r="AG44" i="10"/>
  <c r="AG40" i="10"/>
  <c r="AG36" i="10"/>
  <c r="AG32" i="10"/>
  <c r="AG28" i="10"/>
  <c r="AG24" i="10"/>
  <c r="AG20" i="10"/>
  <c r="AG16" i="10"/>
  <c r="AG12" i="10"/>
  <c r="AG8" i="10"/>
  <c r="AH104" i="10"/>
  <c r="AH100" i="10"/>
  <c r="AH96" i="10"/>
  <c r="AH92" i="10"/>
  <c r="AH88" i="10"/>
  <c r="AH84" i="10"/>
  <c r="AH80" i="10"/>
  <c r="AH76" i="10"/>
  <c r="AH72" i="10"/>
  <c r="AH68" i="10"/>
  <c r="AH60" i="10"/>
  <c r="AH56" i="10"/>
  <c r="AH52" i="10"/>
  <c r="AH48" i="10"/>
  <c r="AH44" i="10"/>
  <c r="AH40" i="10"/>
  <c r="AH36" i="10"/>
  <c r="AH32" i="10"/>
  <c r="AH28" i="10"/>
  <c r="AH24" i="10"/>
  <c r="AH20" i="10"/>
  <c r="AH16" i="10"/>
  <c r="AH12" i="10"/>
  <c r="AH8" i="10"/>
  <c r="AE96" i="10"/>
  <c r="AI96" i="10"/>
  <c r="AI64" i="10"/>
  <c r="BW43" i="10"/>
  <c r="CA43" i="10" s="1"/>
  <c r="AI40" i="10"/>
  <c r="BW31" i="10"/>
  <c r="I48" i="10"/>
  <c r="BC10" i="10"/>
  <c r="BW15" i="10"/>
  <c r="AE24" i="10"/>
  <c r="AI32" i="10"/>
  <c r="AI48" i="10"/>
  <c r="AI72" i="10"/>
  <c r="BB84" i="10"/>
  <c r="BD84" i="10" s="1"/>
  <c r="AZ104" i="10"/>
  <c r="AI76" i="10"/>
  <c r="AE76" i="10"/>
  <c r="AD67" i="10"/>
  <c r="AF67" i="10"/>
  <c r="AF23" i="10"/>
  <c r="AF59" i="10"/>
  <c r="AI68" i="10"/>
  <c r="AI84" i="10"/>
  <c r="BC102" i="10"/>
  <c r="AW98" i="10"/>
  <c r="BC98" i="10"/>
  <c r="AV98" i="10"/>
  <c r="AX98" i="10" s="1"/>
  <c r="AV96" i="10"/>
  <c r="AX96" i="10" s="1"/>
  <c r="BC96" i="10"/>
  <c r="BC94" i="10"/>
  <c r="BB94" i="10"/>
  <c r="BD94" i="10" s="1"/>
  <c r="I92" i="10"/>
  <c r="BB90" i="10"/>
  <c r="BD90" i="10" s="1"/>
  <c r="S88" i="10"/>
  <c r="AU88" i="10" s="1"/>
  <c r="I88" i="10"/>
  <c r="AW86" i="10"/>
  <c r="AW84" i="10"/>
  <c r="S84" i="10"/>
  <c r="AU84" i="10" s="1"/>
  <c r="AV84" i="10"/>
  <c r="AX84" i="10" s="1"/>
  <c r="BC80" i="10"/>
  <c r="AY80" i="10"/>
  <c r="BA80" i="10" s="1"/>
  <c r="S80" i="10"/>
  <c r="AU80" i="10" s="1"/>
  <c r="BB80" i="10"/>
  <c r="BD80" i="10" s="1"/>
  <c r="I74" i="10"/>
  <c r="I62" i="10"/>
  <c r="I38" i="10"/>
  <c r="I24" i="10"/>
  <c r="AF51" i="10"/>
  <c r="BW51" i="10"/>
  <c r="I54" i="10"/>
  <c r="AF63" i="10"/>
  <c r="I80" i="10"/>
  <c r="AW80" i="10"/>
  <c r="I84" i="10"/>
  <c r="AW88" i="10"/>
  <c r="AW92" i="10"/>
  <c r="AY96" i="10"/>
  <c r="BA96" i="10" s="1"/>
  <c r="AV100" i="10"/>
  <c r="AX100" i="10" s="1"/>
  <c r="I104" i="10"/>
  <c r="BW104" i="10"/>
  <c r="AF100" i="10"/>
  <c r="AF88" i="10"/>
  <c r="BW72" i="10"/>
  <c r="BW62" i="10"/>
  <c r="BW60" i="10"/>
  <c r="CA60" i="10" s="1"/>
  <c r="BW56" i="10"/>
  <c r="CA56" i="10" s="1"/>
  <c r="BW44" i="10"/>
  <c r="BW32" i="10"/>
  <c r="BW28" i="10"/>
  <c r="CA28" i="10" s="1"/>
  <c r="AF26" i="10"/>
  <c r="BW24" i="10"/>
  <c r="CA24" i="10" s="1"/>
  <c r="AF22" i="10"/>
  <c r="BW101" i="10"/>
  <c r="AD101" i="10"/>
  <c r="AF57" i="10"/>
  <c r="BW13" i="10"/>
  <c r="BZ13" i="10" s="1"/>
  <c r="AE38" i="10"/>
  <c r="AF38" i="10"/>
  <c r="BW29" i="10"/>
  <c r="CA29" i="10" s="1"/>
  <c r="AI14" i="10"/>
  <c r="BW14" i="10"/>
  <c r="BC105" i="10"/>
  <c r="BC95" i="10"/>
  <c r="I95" i="10"/>
  <c r="AZ91" i="10"/>
  <c r="BB91" i="10"/>
  <c r="BD91" i="10" s="1"/>
  <c r="AV91" i="10"/>
  <c r="AX91" i="10" s="1"/>
  <c r="AY89" i="10"/>
  <c r="BA89" i="10" s="1"/>
  <c r="BC89" i="10"/>
  <c r="S89" i="10"/>
  <c r="AU89" i="10" s="1"/>
  <c r="BB89" i="10"/>
  <c r="BD89" i="10" s="1"/>
  <c r="AZ87" i="10"/>
  <c r="BB87" i="10"/>
  <c r="BD87" i="10" s="1"/>
  <c r="AV87" i="10"/>
  <c r="AX87" i="10" s="1"/>
  <c r="I87" i="10"/>
  <c r="BC87" i="10"/>
  <c r="AW83" i="10"/>
  <c r="BB83" i="10"/>
  <c r="BD83" i="10" s="1"/>
  <c r="BC83" i="10"/>
  <c r="AZ83" i="10"/>
  <c r="I77" i="10"/>
  <c r="I65" i="10"/>
  <c r="I53" i="10"/>
  <c r="I49" i="10"/>
  <c r="I45" i="10"/>
  <c r="I25" i="10"/>
  <c r="I21" i="10"/>
  <c r="I17" i="10"/>
  <c r="I13" i="10"/>
  <c r="BC7" i="10"/>
  <c r="BW77" i="10"/>
  <c r="CA77" i="10" s="1"/>
  <c r="BW66" i="10"/>
  <c r="P6" i="10"/>
  <c r="AI10" i="10"/>
  <c r="O35" i="10"/>
  <c r="Q35" i="10" s="1"/>
  <c r="AI34" i="10"/>
  <c r="BW34" i="10"/>
  <c r="I73" i="10"/>
  <c r="AV83" i="10"/>
  <c r="AX83" i="10" s="1"/>
  <c r="BB97" i="10"/>
  <c r="BD97" i="10" s="1"/>
  <c r="P14" i="10"/>
  <c r="BW67" i="10"/>
  <c r="AF39" i="10"/>
  <c r="AF31" i="10"/>
  <c r="BW27" i="10"/>
  <c r="AB15" i="9"/>
  <c r="AB14" i="9"/>
  <c r="AB17" i="9"/>
  <c r="AB16" i="9"/>
  <c r="BW52" i="10"/>
  <c r="CA52" i="10" s="1"/>
  <c r="BW58" i="10"/>
  <c r="BW74" i="10"/>
  <c r="CA74" i="10" s="1"/>
  <c r="AE90" i="10"/>
  <c r="AV95" i="10"/>
  <c r="AX95" i="10" s="1"/>
  <c r="I103" i="10"/>
  <c r="AF101" i="10"/>
  <c r="BW73" i="10"/>
  <c r="CA73" i="10" s="1"/>
  <c r="AF70" i="10"/>
  <c r="AF61" i="10"/>
  <c r="BW49" i="10"/>
  <c r="BW38" i="10"/>
  <c r="AF30" i="10"/>
  <c r="BW25" i="10"/>
  <c r="CA25" i="10" s="1"/>
  <c r="BW19" i="10"/>
  <c r="BX19" i="10" s="1"/>
  <c r="AF18" i="10"/>
  <c r="AF7" i="10"/>
  <c r="AF65" i="10"/>
  <c r="AE86" i="10"/>
  <c r="BB95" i="10"/>
  <c r="BD95" i="10" s="1"/>
  <c r="AW95" i="10"/>
  <c r="AW103" i="10"/>
  <c r="AF45" i="10"/>
  <c r="BW64" i="10"/>
  <c r="BW84" i="10"/>
  <c r="AC100" i="10"/>
  <c r="AE102" i="10"/>
  <c r="AC104" i="10"/>
  <c r="AB106" i="10"/>
  <c r="AF8" i="10"/>
  <c r="BW17" i="10"/>
  <c r="BW21" i="10"/>
  <c r="CA21" i="10" s="1"/>
  <c r="AI38" i="10"/>
  <c r="AI50" i="10"/>
  <c r="BW23" i="10"/>
  <c r="AF27" i="10"/>
  <c r="AI31" i="10"/>
  <c r="AF34" i="10"/>
  <c r="AE42" i="10"/>
  <c r="BW48" i="10"/>
  <c r="AF49" i="10"/>
  <c r="AI51" i="10"/>
  <c r="AI63" i="10"/>
  <c r="AF79" i="10"/>
  <c r="AI79" i="10"/>
  <c r="AE82" i="10"/>
  <c r="AC88" i="10"/>
  <c r="AI91" i="10"/>
  <c r="AC92" i="10"/>
  <c r="AI94" i="10"/>
  <c r="BW100" i="10"/>
  <c r="AF104" i="10"/>
  <c r="BW45" i="10"/>
  <c r="AE46" i="10"/>
  <c r="BW76" i="10"/>
  <c r="AI19" i="10"/>
  <c r="P7" i="10"/>
  <c r="P11" i="10"/>
  <c r="I83" i="10"/>
  <c r="AW87" i="10"/>
  <c r="AV89" i="10"/>
  <c r="AX89" i="10" s="1"/>
  <c r="I91" i="10"/>
  <c r="AW91" i="10"/>
  <c r="AZ95" i="10"/>
  <c r="S99" i="10"/>
  <c r="AU99" i="10" s="1"/>
  <c r="BC91" i="10"/>
  <c r="AZ105" i="10"/>
  <c r="AV105" i="10"/>
  <c r="AX105" i="10" s="1"/>
  <c r="AZ103" i="10"/>
  <c r="AZ99" i="10"/>
  <c r="I99" i="10"/>
  <c r="AV99" i="10"/>
  <c r="AX99" i="10" s="1"/>
  <c r="P10" i="10"/>
  <c r="P9" i="10"/>
  <c r="P13" i="10"/>
  <c r="AZ6" i="10"/>
  <c r="I6" i="10"/>
  <c r="AI6" i="10"/>
  <c r="BW6" i="10"/>
  <c r="BC8" i="10"/>
  <c r="AF9" i="10"/>
  <c r="AF11" i="10"/>
  <c r="BW11" i="10"/>
  <c r="AF12" i="10"/>
  <c r="AI13" i="10"/>
  <c r="AF14" i="10"/>
  <c r="AW6" i="10"/>
  <c r="BW8" i="10"/>
  <c r="I9" i="10"/>
  <c r="AI9" i="10"/>
  <c r="BW10" i="10"/>
  <c r="I11" i="10"/>
  <c r="AI11" i="10"/>
  <c r="P15" i="10"/>
  <c r="Z106" i="10"/>
  <c r="BC6" i="10"/>
  <c r="O7" i="10"/>
  <c r="R7" i="10" s="1"/>
  <c r="AI7" i="10"/>
  <c r="I8" i="10"/>
  <c r="AZ8" i="10"/>
  <c r="BC9" i="10"/>
  <c r="AF10" i="10"/>
  <c r="I12" i="10"/>
  <c r="BW12" i="10"/>
  <c r="AF13" i="10"/>
  <c r="I14" i="10"/>
  <c r="AF15" i="10"/>
  <c r="BW16" i="10"/>
  <c r="CA16" i="10" s="1"/>
  <c r="AF16" i="10"/>
  <c r="AE18" i="10"/>
  <c r="AI18" i="10"/>
  <c r="AA106" i="10"/>
  <c r="AF6" i="10"/>
  <c r="P8" i="10"/>
  <c r="BW9" i="10"/>
  <c r="BZ9" i="10" s="1"/>
  <c r="I10" i="10"/>
  <c r="P12" i="10"/>
  <c r="AE14" i="10"/>
  <c r="I15" i="10"/>
  <c r="I19" i="10"/>
  <c r="BW20" i="10"/>
  <c r="CA20" i="10" s="1"/>
  <c r="AF20" i="10"/>
  <c r="AI22" i="10"/>
  <c r="I23" i="10"/>
  <c r="AF24" i="10"/>
  <c r="AE25" i="10"/>
  <c r="AI26" i="10"/>
  <c r="I27" i="10"/>
  <c r="AF28" i="10"/>
  <c r="O29" i="10"/>
  <c r="AE29" i="10"/>
  <c r="AI30" i="10"/>
  <c r="I31" i="10"/>
  <c r="AF32" i="10"/>
  <c r="I33" i="10"/>
  <c r="BW35" i="10"/>
  <c r="AE36" i="10"/>
  <c r="BW36" i="10"/>
  <c r="CA36" i="10" s="1"/>
  <c r="I37" i="10"/>
  <c r="I40" i="10"/>
  <c r="AF41" i="10"/>
  <c r="AF17" i="10"/>
  <c r="BW18" i="10"/>
  <c r="AF21" i="10"/>
  <c r="AE22" i="10"/>
  <c r="BW22" i="10"/>
  <c r="AF25" i="10"/>
  <c r="AE26" i="10"/>
  <c r="BW26" i="10"/>
  <c r="AF29" i="10"/>
  <c r="AE30" i="10"/>
  <c r="BW30" i="10"/>
  <c r="AF35" i="10"/>
  <c r="AF36" i="10"/>
  <c r="AI39" i="10"/>
  <c r="I41" i="10"/>
  <c r="BW41" i="10"/>
  <c r="CA41" i="10" s="1"/>
  <c r="BW42" i="10"/>
  <c r="CA42" i="10" s="1"/>
  <c r="AF42" i="10"/>
  <c r="I18" i="10"/>
  <c r="I22" i="10"/>
  <c r="I26" i="10"/>
  <c r="I30" i="10"/>
  <c r="AF33" i="10"/>
  <c r="BW33" i="10"/>
  <c r="CA33" i="10" s="1"/>
  <c r="AI35" i="10"/>
  <c r="I36" i="10"/>
  <c r="AF37" i="10"/>
  <c r="BW37" i="10"/>
  <c r="CA37" i="10" s="1"/>
  <c r="BW39" i="10"/>
  <c r="BX39" i="10" s="1"/>
  <c r="AF40" i="10"/>
  <c r="BW40" i="10"/>
  <c r="AE43" i="10"/>
  <c r="AI44" i="10"/>
  <c r="AI45" i="10"/>
  <c r="I46" i="10"/>
  <c r="AF47" i="10"/>
  <c r="BW47" i="10"/>
  <c r="AF48" i="10"/>
  <c r="AI49" i="10"/>
  <c r="I50" i="10"/>
  <c r="AC52" i="10"/>
  <c r="AF52" i="10"/>
  <c r="BW54" i="10"/>
  <c r="AF55" i="10"/>
  <c r="AF43" i="10"/>
  <c r="AE44" i="10"/>
  <c r="BW46" i="10"/>
  <c r="CA46" i="10" s="1"/>
  <c r="I47" i="10"/>
  <c r="AI47" i="10"/>
  <c r="BW50" i="10"/>
  <c r="I51" i="10"/>
  <c r="I52" i="10"/>
  <c r="AF53" i="10"/>
  <c r="BW53" i="10"/>
  <c r="AI54" i="10"/>
  <c r="AF44" i="10"/>
  <c r="AF46" i="10"/>
  <c r="AF50" i="10"/>
  <c r="I55" i="10"/>
  <c r="AF56" i="10"/>
  <c r="I44" i="10"/>
  <c r="AF54" i="10"/>
  <c r="I56" i="10"/>
  <c r="BW57" i="10"/>
  <c r="AI58" i="10"/>
  <c r="I59" i="10"/>
  <c r="AF60" i="10"/>
  <c r="BW61" i="10"/>
  <c r="CA61" i="10" s="1"/>
  <c r="AI62" i="10"/>
  <c r="I63" i="10"/>
  <c r="AF64" i="10"/>
  <c r="O65" i="10"/>
  <c r="R65" i="10" s="1"/>
  <c r="BW65" i="10"/>
  <c r="CA65" i="10" s="1"/>
  <c r="AI66" i="10"/>
  <c r="I67" i="10"/>
  <c r="AC67" i="10"/>
  <c r="I68" i="10"/>
  <c r="BW70" i="10"/>
  <c r="AF71" i="10"/>
  <c r="BW71" i="10"/>
  <c r="I60" i="10"/>
  <c r="AC60" i="10"/>
  <c r="I64" i="10"/>
  <c r="AC64" i="10"/>
  <c r="O66" i="10"/>
  <c r="R66" i="10" s="1"/>
  <c r="AE66" i="10"/>
  <c r="I69" i="10"/>
  <c r="I71" i="10"/>
  <c r="AF58" i="10"/>
  <c r="BW59" i="10"/>
  <c r="CA59" i="10" s="1"/>
  <c r="AF62" i="10"/>
  <c r="BW63" i="10"/>
  <c r="AF66" i="10"/>
  <c r="AI70" i="10"/>
  <c r="AE70" i="10"/>
  <c r="AF72" i="10"/>
  <c r="AC72" i="10"/>
  <c r="AF68" i="10"/>
  <c r="BW68" i="10"/>
  <c r="BW69" i="10"/>
  <c r="AF69" i="10"/>
  <c r="I72" i="10"/>
  <c r="AF73" i="10"/>
  <c r="AE74" i="10"/>
  <c r="I76" i="10"/>
  <c r="AE78" i="10"/>
  <c r="AC79" i="10"/>
  <c r="AC81" i="10"/>
  <c r="BW81" i="10"/>
  <c r="CA81" i="10" s="1"/>
  <c r="AF81" i="10"/>
  <c r="AW85" i="10"/>
  <c r="I85" i="10"/>
  <c r="Q85" i="10" s="1"/>
  <c r="BC85" i="10"/>
  <c r="BB85" i="10"/>
  <c r="BD85" i="10" s="1"/>
  <c r="AV85" i="10"/>
  <c r="AX85" i="10" s="1"/>
  <c r="S85" i="10"/>
  <c r="AU85" i="10" s="1"/>
  <c r="AY85" i="10"/>
  <c r="BA85" i="10" s="1"/>
  <c r="AF74" i="10"/>
  <c r="BW75" i="10"/>
  <c r="CA75" i="10" s="1"/>
  <c r="AF78" i="10"/>
  <c r="BW78" i="10"/>
  <c r="CA78" i="10" s="1"/>
  <c r="AZ79" i="10"/>
  <c r="AV79" i="10"/>
  <c r="AX79" i="10" s="1"/>
  <c r="AW79" i="10"/>
  <c r="BB79" i="10"/>
  <c r="BD79" i="10" s="1"/>
  <c r="AW81" i="10"/>
  <c r="I81" i="10"/>
  <c r="Q81" i="10" s="1"/>
  <c r="BB81" i="10"/>
  <c r="BD81" i="10" s="1"/>
  <c r="AV81" i="10"/>
  <c r="AX81" i="10" s="1"/>
  <c r="S81" i="10"/>
  <c r="AU81" i="10" s="1"/>
  <c r="AY81" i="10"/>
  <c r="BA81" i="10" s="1"/>
  <c r="AZ81" i="10"/>
  <c r="AE83" i="10"/>
  <c r="AI83" i="10"/>
  <c r="AF75" i="10"/>
  <c r="I78" i="10"/>
  <c r="BC79" i="10"/>
  <c r="BW80" i="10"/>
  <c r="CA80" i="10" s="1"/>
  <c r="BC81" i="10"/>
  <c r="I75" i="10"/>
  <c r="AF76" i="10"/>
  <c r="AF77" i="10"/>
  <c r="I79" i="10"/>
  <c r="Q79" i="10" s="1"/>
  <c r="S79" i="10"/>
  <c r="AU79" i="10" s="1"/>
  <c r="AY79" i="10"/>
  <c r="BA79" i="10" s="1"/>
  <c r="BW79" i="10"/>
  <c r="AE80" i="10"/>
  <c r="BW83" i="10"/>
  <c r="AF83" i="10"/>
  <c r="AC83" i="10"/>
  <c r="AI85" i="10"/>
  <c r="AZ82" i="10"/>
  <c r="AV82" i="10"/>
  <c r="AX82" i="10" s="1"/>
  <c r="AF82" i="10"/>
  <c r="AW82" i="10"/>
  <c r="BB82" i="10"/>
  <c r="BD82" i="10" s="1"/>
  <c r="AF85" i="10"/>
  <c r="BW85" i="10"/>
  <c r="AZ86" i="10"/>
  <c r="AV86" i="10"/>
  <c r="AX86" i="10" s="1"/>
  <c r="BC86" i="10"/>
  <c r="AF86" i="10"/>
  <c r="AY86" i="10"/>
  <c r="BA86" i="10" s="1"/>
  <c r="AI87" i="10"/>
  <c r="AI88" i="10"/>
  <c r="AE88" i="10"/>
  <c r="AF89" i="10"/>
  <c r="BW89" i="10"/>
  <c r="CA89" i="10" s="1"/>
  <c r="BB93" i="10"/>
  <c r="BD93" i="10" s="1"/>
  <c r="AW93" i="10"/>
  <c r="I93" i="10"/>
  <c r="Q93" i="10" s="1"/>
  <c r="AZ93" i="10"/>
  <c r="AY93" i="10"/>
  <c r="BA93" i="10" s="1"/>
  <c r="S93" i="10"/>
  <c r="AU93" i="10" s="1"/>
  <c r="AV93" i="10"/>
  <c r="AX93" i="10" s="1"/>
  <c r="BW93" i="10"/>
  <c r="BW86" i="10"/>
  <c r="AF90" i="10"/>
  <c r="BW90" i="10"/>
  <c r="CA90" i="10" s="1"/>
  <c r="AI93" i="10"/>
  <c r="AE93" i="10"/>
  <c r="AC94" i="10"/>
  <c r="AF94" i="10"/>
  <c r="BW94" i="10"/>
  <c r="AC96" i="10"/>
  <c r="BW96" i="10"/>
  <c r="AF96" i="10"/>
  <c r="AF97" i="10"/>
  <c r="BW97" i="10"/>
  <c r="CA97" i="10" s="1"/>
  <c r="AC97" i="10"/>
  <c r="AF80" i="10"/>
  <c r="AZ80" i="10"/>
  <c r="I82" i="10"/>
  <c r="Q82" i="10" s="1"/>
  <c r="S82" i="10"/>
  <c r="AU82" i="10" s="1"/>
  <c r="AY82" i="10"/>
  <c r="BA82" i="10" s="1"/>
  <c r="BW82" i="10"/>
  <c r="CA82" i="10" s="1"/>
  <c r="AF84" i="10"/>
  <c r="AZ84" i="10"/>
  <c r="I86" i="10"/>
  <c r="Q86" i="10" s="1"/>
  <c r="S86" i="10"/>
  <c r="AU86" i="10" s="1"/>
  <c r="BB86" i="10"/>
  <c r="BD86" i="10" s="1"/>
  <c r="AF87" i="10"/>
  <c r="BB88" i="10"/>
  <c r="BD88" i="10" s="1"/>
  <c r="AY88" i="10"/>
  <c r="BA88" i="10" s="1"/>
  <c r="AV88" i="10"/>
  <c r="AX88" i="10" s="1"/>
  <c r="BC88" i="10"/>
  <c r="AZ90" i="10"/>
  <c r="AV90" i="10"/>
  <c r="AX90" i="10" s="1"/>
  <c r="AY90" i="10"/>
  <c r="BA90" i="10" s="1"/>
  <c r="S90" i="10"/>
  <c r="AU90" i="10" s="1"/>
  <c r="I90" i="10"/>
  <c r="Q90" i="10" s="1"/>
  <c r="BC90" i="10"/>
  <c r="AW90" i="10"/>
  <c r="BC93" i="10"/>
  <c r="BW88" i="10"/>
  <c r="S83" i="10"/>
  <c r="AU83" i="10" s="1"/>
  <c r="AY83" i="10"/>
  <c r="BA83" i="10" s="1"/>
  <c r="BW87" i="10"/>
  <c r="AW89" i="10"/>
  <c r="I89" i="10"/>
  <c r="Q89" i="10" s="1"/>
  <c r="AZ89" i="10"/>
  <c r="BW91" i="10"/>
  <c r="AF92" i="10"/>
  <c r="AW94" i="10"/>
  <c r="I94" i="10"/>
  <c r="Q94" i="10" s="1"/>
  <c r="AZ94" i="10"/>
  <c r="AV94" i="10"/>
  <c r="AX94" i="10" s="1"/>
  <c r="AF95" i="10"/>
  <c r="BW95" i="10"/>
  <c r="CA95" i="10" s="1"/>
  <c r="AZ97" i="10"/>
  <c r="AV97" i="10"/>
  <c r="AX97" i="10" s="1"/>
  <c r="AY97" i="10"/>
  <c r="BA97" i="10" s="1"/>
  <c r="S97" i="10"/>
  <c r="AU97" i="10" s="1"/>
  <c r="I97" i="10"/>
  <c r="Q97" i="10" s="1"/>
  <c r="BC97" i="10"/>
  <c r="AW97" i="10"/>
  <c r="AI99" i="10"/>
  <c r="AE99" i="10"/>
  <c r="BC100" i="10"/>
  <c r="AY100" i="10"/>
  <c r="BA100" i="10" s="1"/>
  <c r="S100" i="10"/>
  <c r="AU100" i="10" s="1"/>
  <c r="BB100" i="10"/>
  <c r="BD100" i="10" s="1"/>
  <c r="AZ100" i="10"/>
  <c r="I100" i="10"/>
  <c r="Q100" i="10" s="1"/>
  <c r="AW100" i="10"/>
  <c r="AF91" i="10"/>
  <c r="BC92" i="10"/>
  <c r="AY92" i="10"/>
  <c r="BA92" i="10" s="1"/>
  <c r="S92" i="10"/>
  <c r="AU92" i="10" s="1"/>
  <c r="BB92" i="10"/>
  <c r="BD92" i="10" s="1"/>
  <c r="BW92" i="10"/>
  <c r="AZ92" i="10"/>
  <c r="AF93" i="10"/>
  <c r="AE105" i="10"/>
  <c r="AI105" i="10"/>
  <c r="AF105" i="10"/>
  <c r="AE92" i="10"/>
  <c r="AI92" i="10"/>
  <c r="AE98" i="10"/>
  <c r="AF98" i="10"/>
  <c r="AI98" i="10"/>
  <c r="S87" i="10"/>
  <c r="AU87" i="10" s="1"/>
  <c r="AY87" i="10"/>
  <c r="BA87" i="10" s="1"/>
  <c r="S91" i="10"/>
  <c r="AU91" i="10" s="1"/>
  <c r="AY91" i="10"/>
  <c r="BA91" i="10" s="1"/>
  <c r="S95" i="10"/>
  <c r="AU95" i="10" s="1"/>
  <c r="AE95" i="10"/>
  <c r="AY95" i="10"/>
  <c r="BA95" i="10" s="1"/>
  <c r="AW96" i="10"/>
  <c r="I96" i="10"/>
  <c r="Q96" i="10" s="1"/>
  <c r="AZ96" i="10"/>
  <c r="BW98" i="10"/>
  <c r="BB99" i="10"/>
  <c r="BD99" i="10" s="1"/>
  <c r="AW99" i="10"/>
  <c r="AF99" i="10"/>
  <c r="AY99" i="10"/>
  <c r="BA99" i="10" s="1"/>
  <c r="BW99" i="10"/>
  <c r="BC101" i="10"/>
  <c r="AY101" i="10"/>
  <c r="BA101" i="10" s="1"/>
  <c r="BB101" i="10"/>
  <c r="BD101" i="10" s="1"/>
  <c r="AW101" i="10"/>
  <c r="I101" i="10"/>
  <c r="Q101" i="10" s="1"/>
  <c r="AZ101" i="10"/>
  <c r="S101" i="10"/>
  <c r="AU101" i="10" s="1"/>
  <c r="AV101" i="10"/>
  <c r="AX101" i="10" s="1"/>
  <c r="BW105" i="10"/>
  <c r="S98" i="10"/>
  <c r="AU98" i="10" s="1"/>
  <c r="AY98" i="10"/>
  <c r="BA98" i="10" s="1"/>
  <c r="AE100" i="10"/>
  <c r="AI100" i="10"/>
  <c r="AE101" i="10"/>
  <c r="AI101" i="10"/>
  <c r="BB102" i="10"/>
  <c r="BD102" i="10" s="1"/>
  <c r="AW102" i="10"/>
  <c r="I102" i="10"/>
  <c r="Q102" i="10" s="1"/>
  <c r="AZ102" i="10"/>
  <c r="AV102" i="10"/>
  <c r="AX102" i="10" s="1"/>
  <c r="AY102" i="10"/>
  <c r="BA102" i="10" s="1"/>
  <c r="BW102" i="10"/>
  <c r="CA102" i="10" s="1"/>
  <c r="AC103" i="10"/>
  <c r="AF103" i="10"/>
  <c r="BW103" i="10"/>
  <c r="CA103" i="10" s="1"/>
  <c r="AF102" i="10"/>
  <c r="S103" i="10"/>
  <c r="AU103" i="10" s="1"/>
  <c r="AY103" i="10"/>
  <c r="BA103" i="10" s="1"/>
  <c r="BC103" i="10"/>
  <c r="AI104" i="10"/>
  <c r="BB104" i="10"/>
  <c r="BD104" i="10" s="1"/>
  <c r="I105" i="10"/>
  <c r="Q105" i="10" s="1"/>
  <c r="AC105" i="10"/>
  <c r="AW105" i="10"/>
  <c r="AV103" i="10"/>
  <c r="AX103" i="10" s="1"/>
  <c r="S104" i="10"/>
  <c r="AU104" i="10" s="1"/>
  <c r="AY104" i="10"/>
  <c r="BA104" i="10" s="1"/>
  <c r="BC104" i="10"/>
  <c r="BB105" i="10"/>
  <c r="BD105" i="10" s="1"/>
  <c r="AV104" i="10"/>
  <c r="AX104" i="10" s="1"/>
  <c r="S105" i="10"/>
  <c r="AU105" i="10" s="1"/>
  <c r="AY105" i="10"/>
  <c r="BA105" i="10" s="1"/>
  <c r="Q24" i="3"/>
  <c r="Q25" i="3"/>
  <c r="Q26" i="3"/>
  <c r="Q27" i="3"/>
  <c r="Q28" i="3"/>
  <c r="Q29" i="3"/>
  <c r="Q30" i="3"/>
  <c r="Q31" i="3"/>
  <c r="Q32" i="3"/>
  <c r="Q33" i="3"/>
  <c r="Q34" i="3"/>
  <c r="Q35" i="3"/>
  <c r="Q36" i="3"/>
  <c r="Q37" i="3"/>
  <c r="Q38" i="3"/>
  <c r="Q39" i="3"/>
  <c r="Q40" i="3"/>
  <c r="Q41" i="3"/>
  <c r="Q42" i="3"/>
  <c r="Q43" i="3"/>
  <c r="Q44" i="3"/>
  <c r="Q45" i="3"/>
  <c r="Q46" i="3"/>
  <c r="Q47" i="3"/>
  <c r="Q48" i="3"/>
  <c r="Q49" i="3"/>
  <c r="Q50" i="3"/>
  <c r="Q51" i="3"/>
  <c r="Q52" i="3"/>
  <c r="Q53" i="3"/>
  <c r="Q54" i="3"/>
  <c r="Q55" i="3"/>
  <c r="Q56" i="3"/>
  <c r="Q57" i="3"/>
  <c r="Q58" i="3"/>
  <c r="Q59" i="3"/>
  <c r="Q60" i="3"/>
  <c r="Q61" i="3"/>
  <c r="Q62" i="3"/>
  <c r="Q63" i="3"/>
  <c r="Q64" i="3"/>
  <c r="Q65" i="3"/>
  <c r="Q66" i="3"/>
  <c r="Q67" i="3"/>
  <c r="Q68" i="3"/>
  <c r="Q69" i="3"/>
  <c r="Q70" i="3"/>
  <c r="Q71" i="3"/>
  <c r="Q72" i="3"/>
  <c r="Q73" i="3"/>
  <c r="Q74" i="3"/>
  <c r="Q75" i="3"/>
  <c r="Q76" i="3"/>
  <c r="Q77" i="3"/>
  <c r="Q78" i="3"/>
  <c r="Q79" i="3"/>
  <c r="Q80" i="3"/>
  <c r="Q81" i="3"/>
  <c r="Q82" i="3"/>
  <c r="Q83" i="3"/>
  <c r="Q84" i="3"/>
  <c r="Q85" i="3"/>
  <c r="Q86" i="3"/>
  <c r="Q87" i="3"/>
  <c r="Q88" i="3"/>
  <c r="Q89" i="3"/>
  <c r="Q90" i="3"/>
  <c r="Q91" i="3"/>
  <c r="Q92" i="3"/>
  <c r="Q93" i="3"/>
  <c r="Q94" i="3"/>
  <c r="Q95" i="3"/>
  <c r="Q96" i="3"/>
  <c r="Q97" i="3"/>
  <c r="Q98" i="3"/>
  <c r="Q99" i="3"/>
  <c r="Q100" i="3"/>
  <c r="Q101" i="3"/>
  <c r="Q102" i="3"/>
  <c r="Q103" i="3"/>
  <c r="Q104" i="3"/>
  <c r="Q105" i="3"/>
  <c r="Q106" i="3"/>
  <c r="Q107" i="3"/>
  <c r="Q108" i="3"/>
  <c r="Q109" i="3"/>
  <c r="Q110" i="3"/>
  <c r="Q111" i="3"/>
  <c r="Q112" i="3"/>
  <c r="Q113" i="3"/>
  <c r="Q114" i="3"/>
  <c r="Q115" i="3"/>
  <c r="Q116" i="3"/>
  <c r="Q117" i="3"/>
  <c r="Q118" i="3"/>
  <c r="Q119" i="3"/>
  <c r="Q120" i="3"/>
  <c r="Q121" i="3"/>
  <c r="Q23" i="3"/>
  <c r="Q22" i="3"/>
  <c r="CA71" i="10" l="1"/>
  <c r="CA27" i="10"/>
  <c r="U107" i="10"/>
  <c r="CA68" i="10"/>
  <c r="Q66" i="10"/>
  <c r="U106" i="10"/>
  <c r="BZ11" i="10"/>
  <c r="CA23" i="10"/>
  <c r="Q16" i="10"/>
  <c r="N32" i="9" s="1"/>
  <c r="U108" i="10"/>
  <c r="Q20" i="10"/>
  <c r="N36" i="9" s="1"/>
  <c r="R29" i="10"/>
  <c r="O45" i="9" s="1"/>
  <c r="N44" i="9"/>
  <c r="Q34" i="10"/>
  <c r="Q29" i="10"/>
  <c r="Q65" i="10"/>
  <c r="Q7" i="10"/>
  <c r="Q91" i="10"/>
  <c r="N107" i="9" s="1"/>
  <c r="O13" i="10"/>
  <c r="R13" i="10" s="1"/>
  <c r="O92" i="10"/>
  <c r="R92" i="10" s="1"/>
  <c r="Q92" i="10"/>
  <c r="N108" i="9" s="1"/>
  <c r="O58" i="10"/>
  <c r="R58" i="10" s="1"/>
  <c r="BF7" i="10"/>
  <c r="BF8" i="10" s="1"/>
  <c r="BF9" i="10" s="1"/>
  <c r="BF10" i="10" s="1"/>
  <c r="BF11" i="10" s="1"/>
  <c r="BF12" i="10" s="1"/>
  <c r="BF13" i="10" s="1"/>
  <c r="BF14" i="10" s="1"/>
  <c r="BF15" i="10" s="1"/>
  <c r="BF16" i="10" s="1"/>
  <c r="BF17" i="10" s="1"/>
  <c r="BF18" i="10" s="1"/>
  <c r="BF19" i="10" s="1"/>
  <c r="BF20" i="10" s="1"/>
  <c r="BF21" i="10" s="1"/>
  <c r="BF22" i="10" s="1"/>
  <c r="BF23" i="10" s="1"/>
  <c r="BF24" i="10" s="1"/>
  <c r="BF25" i="10" s="1"/>
  <c r="BF26" i="10" s="1"/>
  <c r="BF27" i="10" s="1"/>
  <c r="BF28" i="10" s="1"/>
  <c r="BF29" i="10" s="1"/>
  <c r="BF30" i="10" s="1"/>
  <c r="BF31" i="10" s="1"/>
  <c r="BF32" i="10" s="1"/>
  <c r="BF33" i="10" s="1"/>
  <c r="BF34" i="10" s="1"/>
  <c r="BF35" i="10" s="1"/>
  <c r="BF36" i="10" s="1"/>
  <c r="BF37" i="10" s="1"/>
  <c r="BF38" i="10" s="1"/>
  <c r="BF39" i="10" s="1"/>
  <c r="BF40" i="10" s="1"/>
  <c r="BF41" i="10" s="1"/>
  <c r="BF42" i="10" s="1"/>
  <c r="BF43" i="10" s="1"/>
  <c r="BF44" i="10" s="1"/>
  <c r="BF45" i="10" s="1"/>
  <c r="BF46" i="10" s="1"/>
  <c r="BF47" i="10" s="1"/>
  <c r="BF48" i="10" s="1"/>
  <c r="BF49" i="10" s="1"/>
  <c r="BF50" i="10" s="1"/>
  <c r="BF51" i="10" s="1"/>
  <c r="BF52" i="10" s="1"/>
  <c r="BF53" i="10" s="1"/>
  <c r="BF54" i="10" s="1"/>
  <c r="BF55" i="10" s="1"/>
  <c r="BF56" i="10" s="1"/>
  <c r="BF57" i="10" s="1"/>
  <c r="BF58" i="10" s="1"/>
  <c r="BF59" i="10" s="1"/>
  <c r="BF60" i="10" s="1"/>
  <c r="BF61" i="10" s="1"/>
  <c r="BF62" i="10" s="1"/>
  <c r="BF63" i="10" s="1"/>
  <c r="BF64" i="10" s="1"/>
  <c r="BF65" i="10" s="1"/>
  <c r="BF66" i="10" s="1"/>
  <c r="BF67" i="10" s="1"/>
  <c r="BF68" i="10" s="1"/>
  <c r="BF69" i="10" s="1"/>
  <c r="BF70" i="10" s="1"/>
  <c r="BF71" i="10" s="1"/>
  <c r="BF72" i="10" s="1"/>
  <c r="BF73" i="10" s="1"/>
  <c r="BF74" i="10" s="1"/>
  <c r="BF75" i="10" s="1"/>
  <c r="BF76" i="10" s="1"/>
  <c r="BF77" i="10" s="1"/>
  <c r="BF78" i="10" s="1"/>
  <c r="BF79" i="10" s="1"/>
  <c r="BF80" i="10" s="1"/>
  <c r="BF81" i="10" s="1"/>
  <c r="BF82" i="10" s="1"/>
  <c r="BF83" i="10" s="1"/>
  <c r="BF84" i="10" s="1"/>
  <c r="BF85" i="10" s="1"/>
  <c r="BF86" i="10" s="1"/>
  <c r="BF87" i="10" s="1"/>
  <c r="BF88" i="10" s="1"/>
  <c r="BF89" i="10" s="1"/>
  <c r="BF90" i="10" s="1"/>
  <c r="BF91" i="10" s="1"/>
  <c r="BF92" i="10" s="1"/>
  <c r="BF93" i="10" s="1"/>
  <c r="BF94" i="10" s="1"/>
  <c r="BF95" i="10" s="1"/>
  <c r="BF96" i="10" s="1"/>
  <c r="BF97" i="10" s="1"/>
  <c r="BF98" i="10" s="1"/>
  <c r="BF99" i="10" s="1"/>
  <c r="BF100" i="10" s="1"/>
  <c r="BF101" i="10" s="1"/>
  <c r="BF102" i="10" s="1"/>
  <c r="BF103" i="10" s="1"/>
  <c r="BF104" i="10" s="1"/>
  <c r="BF105" i="10" s="1"/>
  <c r="O17" i="10"/>
  <c r="R17" i="10" s="1"/>
  <c r="O33" i="9" s="1"/>
  <c r="Q17" i="10"/>
  <c r="O49" i="10"/>
  <c r="R49" i="10" s="1"/>
  <c r="O65" i="9" s="1"/>
  <c r="Q49" i="10"/>
  <c r="O54" i="10"/>
  <c r="R54" i="10" s="1"/>
  <c r="O70" i="9" s="1"/>
  <c r="Q54" i="10"/>
  <c r="N70" i="9" s="1"/>
  <c r="O24" i="10"/>
  <c r="R24" i="10" s="1"/>
  <c r="O40" i="9" s="1"/>
  <c r="Q24" i="10"/>
  <c r="O88" i="10"/>
  <c r="R88" i="10" s="1"/>
  <c r="O104" i="9" s="1"/>
  <c r="Q88" i="10"/>
  <c r="N104" i="9" s="1"/>
  <c r="O48" i="10"/>
  <c r="R48" i="10" s="1"/>
  <c r="O64" i="9" s="1"/>
  <c r="Q48" i="10"/>
  <c r="O32" i="10"/>
  <c r="R32" i="10" s="1"/>
  <c r="O48" i="9" s="1"/>
  <c r="Q32" i="10"/>
  <c r="R20" i="10"/>
  <c r="AD20" i="10" s="1"/>
  <c r="R16" i="10"/>
  <c r="O32" i="9" s="1"/>
  <c r="O42" i="10"/>
  <c r="R42" i="10" s="1"/>
  <c r="O58" i="9" s="1"/>
  <c r="Q42" i="10"/>
  <c r="N51" i="9"/>
  <c r="R35" i="10"/>
  <c r="O53" i="10"/>
  <c r="R53" i="10" s="1"/>
  <c r="O69" i="9" s="1"/>
  <c r="O95" i="10"/>
  <c r="R95" i="10" s="1"/>
  <c r="Q95" i="10"/>
  <c r="Q80" i="10"/>
  <c r="N96" i="9" s="1"/>
  <c r="O98" i="10"/>
  <c r="R98" i="10" s="1"/>
  <c r="Q98" i="10"/>
  <c r="N114" i="9" s="1"/>
  <c r="O45" i="10"/>
  <c r="R45" i="10" s="1"/>
  <c r="O61" i="9" s="1"/>
  <c r="Q84" i="10"/>
  <c r="N100" i="9" s="1"/>
  <c r="Q99" i="10"/>
  <c r="N115" i="9" s="1"/>
  <c r="O83" i="10"/>
  <c r="R83" i="10" s="1"/>
  <c r="O99" i="9" s="1"/>
  <c r="Q83" i="10"/>
  <c r="N99" i="9" s="1"/>
  <c r="Q103" i="10"/>
  <c r="N119" i="9" s="1"/>
  <c r="O73" i="10"/>
  <c r="R73" i="10" s="1"/>
  <c r="O89" i="9" s="1"/>
  <c r="O87" i="10"/>
  <c r="R87" i="10" s="1"/>
  <c r="O103" i="9" s="1"/>
  <c r="Q87" i="10"/>
  <c r="O104" i="10"/>
  <c r="R104" i="10" s="1"/>
  <c r="O120" i="9" s="1"/>
  <c r="Q104" i="10"/>
  <c r="N120" i="9" s="1"/>
  <c r="O39" i="10"/>
  <c r="R39" i="10" s="1"/>
  <c r="O55" i="9" s="1"/>
  <c r="O57" i="10"/>
  <c r="R57" i="10" s="1"/>
  <c r="O73" i="9" s="1"/>
  <c r="O70" i="10"/>
  <c r="R70" i="10" s="1"/>
  <c r="O86" i="9" s="1"/>
  <c r="R28" i="10"/>
  <c r="O44" i="9" s="1"/>
  <c r="S35" i="10"/>
  <c r="BZ14" i="10"/>
  <c r="BZ24" i="10"/>
  <c r="BZ76" i="10"/>
  <c r="BZ92" i="10"/>
  <c r="BZ49" i="10"/>
  <c r="BZ69" i="10"/>
  <c r="BZ105" i="10"/>
  <c r="BZ38" i="10"/>
  <c r="BZ59" i="10"/>
  <c r="BZ74" i="10"/>
  <c r="BZ79" i="10"/>
  <c r="BZ90" i="10"/>
  <c r="BZ103" i="10"/>
  <c r="BZ21" i="10"/>
  <c r="BZ46" i="10"/>
  <c r="BZ10" i="10"/>
  <c r="BZ47" i="10"/>
  <c r="BZ98" i="10"/>
  <c r="BZ40" i="10"/>
  <c r="BZ56" i="10"/>
  <c r="BZ28" i="10"/>
  <c r="BZ44" i="10"/>
  <c r="BZ60" i="10"/>
  <c r="BZ80" i="10"/>
  <c r="BZ96" i="10"/>
  <c r="BZ37" i="10"/>
  <c r="BZ53" i="10"/>
  <c r="BZ73" i="10"/>
  <c r="BZ89" i="10"/>
  <c r="BZ19" i="10"/>
  <c r="BZ51" i="10"/>
  <c r="BZ58" i="10"/>
  <c r="BZ63" i="10"/>
  <c r="BZ78" i="10"/>
  <c r="BZ83" i="10"/>
  <c r="BZ102" i="10"/>
  <c r="BZ7" i="10"/>
  <c r="BZ33" i="10"/>
  <c r="BZ85" i="10"/>
  <c r="BZ22" i="10"/>
  <c r="O84" i="10"/>
  <c r="O43" i="10"/>
  <c r="Q43" i="10" s="1"/>
  <c r="BZ6" i="10"/>
  <c r="BZ16" i="10"/>
  <c r="BZ32" i="10"/>
  <c r="BZ48" i="10"/>
  <c r="BZ68" i="10"/>
  <c r="BZ84" i="10"/>
  <c r="BZ100" i="10"/>
  <c r="BZ25" i="10"/>
  <c r="BZ41" i="10"/>
  <c r="BZ61" i="10"/>
  <c r="BZ77" i="10"/>
  <c r="BZ93" i="10"/>
  <c r="BZ18" i="10"/>
  <c r="BZ26" i="10"/>
  <c r="BZ31" i="10"/>
  <c r="BZ35" i="10"/>
  <c r="BZ43" i="10"/>
  <c r="BZ50" i="10"/>
  <c r="BZ62" i="10"/>
  <c r="BZ67" i="10"/>
  <c r="BZ71" i="10"/>
  <c r="BZ82" i="10"/>
  <c r="BZ87" i="10"/>
  <c r="BZ95" i="10"/>
  <c r="BZ57" i="10"/>
  <c r="BZ27" i="10"/>
  <c r="BZ8" i="10"/>
  <c r="BZ20" i="10"/>
  <c r="BZ36" i="10"/>
  <c r="BZ52" i="10"/>
  <c r="BZ72" i="10"/>
  <c r="BZ88" i="10"/>
  <c r="BZ104" i="10"/>
  <c r="BZ29" i="10"/>
  <c r="BZ45" i="10"/>
  <c r="BZ65" i="10"/>
  <c r="BZ81" i="10"/>
  <c r="BZ97" i="10"/>
  <c r="BZ23" i="10"/>
  <c r="BZ30" i="10"/>
  <c r="BZ34" i="10"/>
  <c r="BZ39" i="10"/>
  <c r="BZ54" i="10"/>
  <c r="BZ55" i="10"/>
  <c r="BZ66" i="10"/>
  <c r="BZ70" i="10"/>
  <c r="BZ75" i="10"/>
  <c r="BZ86" i="10"/>
  <c r="BZ91" i="10"/>
  <c r="BZ99" i="10"/>
  <c r="BZ101" i="10"/>
  <c r="BZ64" i="10"/>
  <c r="BZ42" i="10"/>
  <c r="BZ94" i="10"/>
  <c r="BZ17" i="10"/>
  <c r="CA15" i="10"/>
  <c r="BZ15" i="10"/>
  <c r="CA12" i="10"/>
  <c r="BZ12" i="10"/>
  <c r="CA91" i="10"/>
  <c r="BX67" i="10"/>
  <c r="BX31" i="10"/>
  <c r="CA62" i="10"/>
  <c r="BX27" i="10"/>
  <c r="BX101" i="10"/>
  <c r="BX104" i="10"/>
  <c r="CA100" i="10"/>
  <c r="CA51" i="10"/>
  <c r="BX7" i="10"/>
  <c r="N103" i="9"/>
  <c r="CA34" i="10"/>
  <c r="O61" i="10"/>
  <c r="Q61" i="10" s="1"/>
  <c r="BX51" i="10"/>
  <c r="CA32" i="10"/>
  <c r="CA101" i="10"/>
  <c r="CA76" i="10"/>
  <c r="CA48" i="10"/>
  <c r="O74" i="10"/>
  <c r="Q74" i="10" s="1"/>
  <c r="O62" i="10"/>
  <c r="R62" i="10" s="1"/>
  <c r="CA44" i="10"/>
  <c r="CA10" i="10"/>
  <c r="CA72" i="10"/>
  <c r="O91" i="10"/>
  <c r="CA84" i="10"/>
  <c r="BX34" i="10"/>
  <c r="CA104" i="10"/>
  <c r="O80" i="10"/>
  <c r="CA40" i="10"/>
  <c r="BX30" i="10"/>
  <c r="BX49" i="10"/>
  <c r="O38" i="10"/>
  <c r="Q38" i="10" s="1"/>
  <c r="BX70" i="10"/>
  <c r="CA31" i="10"/>
  <c r="BX88" i="10"/>
  <c r="CA96" i="10"/>
  <c r="CA66" i="10"/>
  <c r="BX18" i="10"/>
  <c r="CA14" i="10"/>
  <c r="BY17" i="10"/>
  <c r="O114" i="9"/>
  <c r="BY98" i="10"/>
  <c r="O108" i="9"/>
  <c r="BY73" i="10"/>
  <c r="AN57" i="10"/>
  <c r="AR57" i="10" s="1"/>
  <c r="BY43" i="10"/>
  <c r="BY28" i="10"/>
  <c r="BY49" i="10"/>
  <c r="BY45" i="10"/>
  <c r="BY24" i="10"/>
  <c r="O111" i="9"/>
  <c r="BY95" i="10"/>
  <c r="BY104" i="10"/>
  <c r="N111" i="9"/>
  <c r="AN74" i="10"/>
  <c r="AR74" i="10" s="1"/>
  <c r="AN61" i="10"/>
  <c r="AR61" i="10" s="1"/>
  <c r="BY29" i="10"/>
  <c r="AN80" i="10"/>
  <c r="AR80" i="10" s="1"/>
  <c r="BY70" i="10"/>
  <c r="O81" i="9"/>
  <c r="AN65" i="10"/>
  <c r="AR65" i="10" s="1"/>
  <c r="CA35" i="10"/>
  <c r="O25" i="10"/>
  <c r="R25" i="10" s="1"/>
  <c r="O21" i="10"/>
  <c r="R21" i="10" s="1"/>
  <c r="O50" i="9"/>
  <c r="BY34" i="10"/>
  <c r="BY84" i="10"/>
  <c r="BY92" i="10"/>
  <c r="BY91" i="10"/>
  <c r="O82" i="9"/>
  <c r="BY66" i="10"/>
  <c r="O78" i="9"/>
  <c r="BY62" i="10"/>
  <c r="O74" i="9"/>
  <c r="BY58" i="10"/>
  <c r="BY32" i="10"/>
  <c r="BY16" i="10"/>
  <c r="CA64" i="10"/>
  <c r="AN38" i="10"/>
  <c r="AQ38" i="10" s="1"/>
  <c r="AN39" i="10"/>
  <c r="AP39" i="10" s="1"/>
  <c r="BY53" i="10"/>
  <c r="CA63" i="10"/>
  <c r="BY48" i="10"/>
  <c r="CA67" i="10"/>
  <c r="BX38" i="10"/>
  <c r="O103" i="10"/>
  <c r="R103" i="10" s="1"/>
  <c r="BY54" i="10"/>
  <c r="CA17" i="10"/>
  <c r="BY74" i="10"/>
  <c r="O77" i="10"/>
  <c r="R77" i="10" s="1"/>
  <c r="BX23" i="10"/>
  <c r="CA19" i="10"/>
  <c r="BX45" i="10"/>
  <c r="CA58" i="10"/>
  <c r="BY38" i="10"/>
  <c r="CA38" i="10"/>
  <c r="CA94" i="10"/>
  <c r="CA93" i="10"/>
  <c r="CA50" i="10"/>
  <c r="O99" i="10"/>
  <c r="R99" i="10" s="1"/>
  <c r="CA79" i="10"/>
  <c r="CA83" i="10"/>
  <c r="BX100" i="10"/>
  <c r="CA88" i="10"/>
  <c r="BY57" i="10"/>
  <c r="CA47" i="10"/>
  <c r="BY35" i="10"/>
  <c r="CA8" i="10"/>
  <c r="CA11" i="10"/>
  <c r="CA6" i="10"/>
  <c r="E4" i="9"/>
  <c r="AE8" i="9"/>
  <c r="AE12" i="9"/>
  <c r="AA14" i="9"/>
  <c r="AE9" i="9"/>
  <c r="AE13" i="9"/>
  <c r="AA17" i="9"/>
  <c r="AA15" i="9"/>
  <c r="AE6" i="9"/>
  <c r="AE7" i="9"/>
  <c r="AE11" i="9"/>
  <c r="AE5" i="9"/>
  <c r="AA16" i="9"/>
  <c r="AE10" i="9"/>
  <c r="AE14" i="9"/>
  <c r="N112" i="9"/>
  <c r="O96" i="10"/>
  <c r="R96" i="10" s="1"/>
  <c r="BX103" i="10"/>
  <c r="N118" i="9"/>
  <c r="O102" i="10"/>
  <c r="R102" i="10" s="1"/>
  <c r="BX93" i="10"/>
  <c r="BX91" i="10"/>
  <c r="AN91" i="10"/>
  <c r="AO91" i="10" s="1"/>
  <c r="BX87" i="10"/>
  <c r="AN87" i="10"/>
  <c r="AR87" i="10" s="1"/>
  <c r="AN84" i="10"/>
  <c r="AP84" i="10" s="1"/>
  <c r="BX84" i="10"/>
  <c r="BX96" i="10"/>
  <c r="BX85" i="10"/>
  <c r="N95" i="9"/>
  <c r="O79" i="10"/>
  <c r="R79" i="10" s="1"/>
  <c r="BX81" i="10"/>
  <c r="O72" i="10"/>
  <c r="R72" i="10" s="1"/>
  <c r="BX68" i="10"/>
  <c r="O71" i="10"/>
  <c r="R71" i="10" s="1"/>
  <c r="O44" i="10"/>
  <c r="R44" i="10" s="1"/>
  <c r="BX65" i="10"/>
  <c r="CA57" i="10"/>
  <c r="BX50" i="10"/>
  <c r="BX61" i="10"/>
  <c r="O51" i="10"/>
  <c r="R51" i="10" s="1"/>
  <c r="O47" i="10"/>
  <c r="R47" i="10" s="1"/>
  <c r="AN43" i="10"/>
  <c r="AR43" i="10" s="1"/>
  <c r="BX43" i="10"/>
  <c r="BX52" i="10"/>
  <c r="CA49" i="10"/>
  <c r="BX47" i="10"/>
  <c r="O46" i="10"/>
  <c r="R46" i="10" s="1"/>
  <c r="BX33" i="10"/>
  <c r="O22" i="10"/>
  <c r="R22" i="10" s="1"/>
  <c r="O18" i="10"/>
  <c r="R18" i="10" s="1"/>
  <c r="BY42" i="10"/>
  <c r="BX21" i="10"/>
  <c r="BX41" i="10"/>
  <c r="O40" i="10"/>
  <c r="R40" i="10" s="1"/>
  <c r="AN32" i="10"/>
  <c r="AQ32" i="10" s="1"/>
  <c r="BX32" i="10"/>
  <c r="O27" i="10"/>
  <c r="R27" i="10" s="1"/>
  <c r="BY20" i="10"/>
  <c r="O19" i="10"/>
  <c r="R19" i="10" s="1"/>
  <c r="O10" i="10"/>
  <c r="R10" i="10" s="1"/>
  <c r="BX22" i="10"/>
  <c r="O14" i="10"/>
  <c r="R14" i="10" s="1"/>
  <c r="O12" i="10"/>
  <c r="R12" i="10" s="1"/>
  <c r="BX8" i="10"/>
  <c r="CA7" i="10"/>
  <c r="BW106" i="10"/>
  <c r="E16" i="9" s="1"/>
  <c r="N113" i="9"/>
  <c r="O97" i="10"/>
  <c r="R97" i="10" s="1"/>
  <c r="N105" i="9"/>
  <c r="O89" i="10"/>
  <c r="R89" i="10" s="1"/>
  <c r="BY88" i="10"/>
  <c r="BY87" i="10"/>
  <c r="O86" i="10"/>
  <c r="R86" i="10" s="1"/>
  <c r="N102" i="9"/>
  <c r="N98" i="9"/>
  <c r="O82" i="10"/>
  <c r="R82" i="10" s="1"/>
  <c r="BX86" i="10"/>
  <c r="BX82" i="10"/>
  <c r="AN88" i="10"/>
  <c r="AO88" i="10" s="1"/>
  <c r="AN83" i="10"/>
  <c r="X83" i="10" s="1"/>
  <c r="BX83" i="10"/>
  <c r="O75" i="10"/>
  <c r="R75" i="10" s="1"/>
  <c r="O78" i="10"/>
  <c r="R78" i="10" s="1"/>
  <c r="CA86" i="10"/>
  <c r="BX79" i="10"/>
  <c r="N101" i="9"/>
  <c r="O85" i="10"/>
  <c r="R85" i="10" s="1"/>
  <c r="BX62" i="10"/>
  <c r="AN62" i="10"/>
  <c r="AQ62" i="10" s="1"/>
  <c r="O69" i="10"/>
  <c r="R69" i="10" s="1"/>
  <c r="O60" i="10"/>
  <c r="R60" i="10" s="1"/>
  <c r="O67" i="10"/>
  <c r="R67" i="10" s="1"/>
  <c r="BX60" i="10"/>
  <c r="O59" i="10"/>
  <c r="R59" i="10" s="1"/>
  <c r="BX63" i="10"/>
  <c r="O56" i="10"/>
  <c r="R56" i="10" s="1"/>
  <c r="BX57" i="10"/>
  <c r="BX48" i="10"/>
  <c r="AN48" i="10"/>
  <c r="AO48" i="10" s="1"/>
  <c r="AN45" i="10"/>
  <c r="AO45" i="10" s="1"/>
  <c r="O41" i="10"/>
  <c r="R41" i="10" s="1"/>
  <c r="BX36" i="10"/>
  <c r="BX25" i="10"/>
  <c r="O31" i="10"/>
  <c r="R31" i="10" s="1"/>
  <c r="CA22" i="10"/>
  <c r="CA18" i="10"/>
  <c r="BX16" i="10"/>
  <c r="AN16" i="10"/>
  <c r="AR16" i="10" s="1"/>
  <c r="CA9" i="10"/>
  <c r="BX26" i="10"/>
  <c r="BX14" i="10"/>
  <c r="BX12" i="10"/>
  <c r="N117" i="9"/>
  <c r="O101" i="10"/>
  <c r="R101" i="10" s="1"/>
  <c r="CA98" i="10"/>
  <c r="BX105" i="10"/>
  <c r="BX94" i="10"/>
  <c r="BX89" i="10"/>
  <c r="CA87" i="10"/>
  <c r="CA85" i="10"/>
  <c r="BX77" i="10"/>
  <c r="BX75" i="10"/>
  <c r="BX74" i="10"/>
  <c r="O76" i="10"/>
  <c r="R76" i="10" s="1"/>
  <c r="BX71" i="10"/>
  <c r="CA69" i="10"/>
  <c r="O68" i="10"/>
  <c r="R68" i="10" s="1"/>
  <c r="BY61" i="10"/>
  <c r="BX59" i="10"/>
  <c r="BX46" i="10"/>
  <c r="BX55" i="10"/>
  <c r="O50" i="10"/>
  <c r="R50" i="10" s="1"/>
  <c r="CA45" i="10"/>
  <c r="CA53" i="10"/>
  <c r="BX40" i="10"/>
  <c r="BX37" i="10"/>
  <c r="O36" i="10"/>
  <c r="R36" i="10" s="1"/>
  <c r="O30" i="10"/>
  <c r="R30" i="10" s="1"/>
  <c r="BX42" i="10"/>
  <c r="AN42" i="10"/>
  <c r="AR42" i="10" s="1"/>
  <c r="AN35" i="10"/>
  <c r="AR35" i="10" s="1"/>
  <c r="BX35" i="10"/>
  <c r="BX29" i="10"/>
  <c r="BX17" i="10"/>
  <c r="O37" i="10"/>
  <c r="R37" i="10" s="1"/>
  <c r="CA26" i="10"/>
  <c r="AN24" i="10"/>
  <c r="AR24" i="10" s="1"/>
  <c r="BX24" i="10"/>
  <c r="BX20" i="10"/>
  <c r="AN20" i="10"/>
  <c r="AR20" i="10" s="1"/>
  <c r="BX10" i="10"/>
  <c r="O9" i="10"/>
  <c r="R9" i="10" s="1"/>
  <c r="BX9" i="10"/>
  <c r="BN7" i="10"/>
  <c r="BN8" i="10" s="1"/>
  <c r="BN9" i="10" s="1"/>
  <c r="BN10" i="10" s="1"/>
  <c r="BN11" i="10" s="1"/>
  <c r="BN12" i="10" s="1"/>
  <c r="BN13" i="10" s="1"/>
  <c r="BN14" i="10" s="1"/>
  <c r="BN15" i="10" s="1"/>
  <c r="BN16" i="10" s="1"/>
  <c r="BN17" i="10" s="1"/>
  <c r="BN18" i="10" s="1"/>
  <c r="BN19" i="10" s="1"/>
  <c r="BN20" i="10" s="1"/>
  <c r="BN21" i="10" s="1"/>
  <c r="BN22" i="10" s="1"/>
  <c r="BN23" i="10" s="1"/>
  <c r="BN24" i="10" s="1"/>
  <c r="BN25" i="10" s="1"/>
  <c r="BN26" i="10" s="1"/>
  <c r="BN27" i="10" s="1"/>
  <c r="BN28" i="10" s="1"/>
  <c r="BN29" i="10" s="1"/>
  <c r="BN30" i="10" s="1"/>
  <c r="BN31" i="10" s="1"/>
  <c r="BN32" i="10" s="1"/>
  <c r="BN33" i="10" s="1"/>
  <c r="BN34" i="10" s="1"/>
  <c r="BN35" i="10" s="1"/>
  <c r="BN36" i="10" s="1"/>
  <c r="BN37" i="10" s="1"/>
  <c r="BN38" i="10" s="1"/>
  <c r="BN39" i="10" s="1"/>
  <c r="BN40" i="10" s="1"/>
  <c r="BN41" i="10" s="1"/>
  <c r="BN42" i="10" s="1"/>
  <c r="BN43" i="10" s="1"/>
  <c r="BN44" i="10" s="1"/>
  <c r="BN45" i="10" s="1"/>
  <c r="BN46" i="10" s="1"/>
  <c r="BN47" i="10" s="1"/>
  <c r="BN48" i="10" s="1"/>
  <c r="BN49" i="10" s="1"/>
  <c r="BN50" i="10" s="1"/>
  <c r="BN51" i="10" s="1"/>
  <c r="BN52" i="10" s="1"/>
  <c r="BN53" i="10" s="1"/>
  <c r="BN54" i="10" s="1"/>
  <c r="BN55" i="10" s="1"/>
  <c r="BN56" i="10" s="1"/>
  <c r="BN57" i="10" s="1"/>
  <c r="BN58" i="10" s="1"/>
  <c r="BN59" i="10" s="1"/>
  <c r="BN60" i="10" s="1"/>
  <c r="BN61" i="10" s="1"/>
  <c r="BN62" i="10" s="1"/>
  <c r="BN63" i="10" s="1"/>
  <c r="BN64" i="10" s="1"/>
  <c r="BN65" i="10" s="1"/>
  <c r="BN66" i="10" s="1"/>
  <c r="BN67" i="10" s="1"/>
  <c r="BN68" i="10" s="1"/>
  <c r="BN69" i="10" s="1"/>
  <c r="BN70" i="10" s="1"/>
  <c r="BN71" i="10" s="1"/>
  <c r="BN72" i="10" s="1"/>
  <c r="BN73" i="10" s="1"/>
  <c r="BN74" i="10" s="1"/>
  <c r="BN75" i="10" s="1"/>
  <c r="BN76" i="10" s="1"/>
  <c r="BN77" i="10" s="1"/>
  <c r="BN78" i="10" s="1"/>
  <c r="BN79" i="10" s="1"/>
  <c r="BN80" i="10" s="1"/>
  <c r="BN81" i="10" s="1"/>
  <c r="BN82" i="10" s="1"/>
  <c r="BN83" i="10" s="1"/>
  <c r="BN84" i="10" s="1"/>
  <c r="BN85" i="10" s="1"/>
  <c r="BN86" i="10" s="1"/>
  <c r="BN87" i="10" s="1"/>
  <c r="BN88" i="10" s="1"/>
  <c r="BN89" i="10" s="1"/>
  <c r="BN90" i="10" s="1"/>
  <c r="BN91" i="10" s="1"/>
  <c r="BN92" i="10" s="1"/>
  <c r="BN93" i="10" s="1"/>
  <c r="BN94" i="10" s="1"/>
  <c r="BN95" i="10" s="1"/>
  <c r="BN96" i="10" s="1"/>
  <c r="BN97" i="10" s="1"/>
  <c r="BN98" i="10" s="1"/>
  <c r="BN99" i="10" s="1"/>
  <c r="BN100" i="10" s="1"/>
  <c r="BN101" i="10" s="1"/>
  <c r="BN102" i="10" s="1"/>
  <c r="BN103" i="10" s="1"/>
  <c r="BN104" i="10" s="1"/>
  <c r="BN105" i="10" s="1"/>
  <c r="BJ7" i="10"/>
  <c r="BJ8" i="10" s="1"/>
  <c r="BJ9" i="10" s="1"/>
  <c r="BJ10" i="10" s="1"/>
  <c r="BJ11" i="10" s="1"/>
  <c r="BJ12" i="10" s="1"/>
  <c r="BJ13" i="10" s="1"/>
  <c r="BJ14" i="10" s="1"/>
  <c r="BJ15" i="10" s="1"/>
  <c r="BJ16" i="10" s="1"/>
  <c r="BJ17" i="10" s="1"/>
  <c r="BJ18" i="10" s="1"/>
  <c r="BJ19" i="10" s="1"/>
  <c r="BJ20" i="10" s="1"/>
  <c r="BJ21" i="10" s="1"/>
  <c r="BJ22" i="10" s="1"/>
  <c r="BJ23" i="10" s="1"/>
  <c r="BJ24" i="10" s="1"/>
  <c r="BJ25" i="10" s="1"/>
  <c r="BJ26" i="10" s="1"/>
  <c r="BJ27" i="10" s="1"/>
  <c r="BJ28" i="10" s="1"/>
  <c r="BJ29" i="10" s="1"/>
  <c r="BJ30" i="10" s="1"/>
  <c r="BJ31" i="10" s="1"/>
  <c r="BJ32" i="10" s="1"/>
  <c r="BJ33" i="10" s="1"/>
  <c r="BJ34" i="10" s="1"/>
  <c r="BJ35" i="10" s="1"/>
  <c r="BJ36" i="10" s="1"/>
  <c r="BJ37" i="10" s="1"/>
  <c r="BJ38" i="10" s="1"/>
  <c r="BJ39" i="10" s="1"/>
  <c r="BJ40" i="10" s="1"/>
  <c r="BJ41" i="10" s="1"/>
  <c r="BJ42" i="10" s="1"/>
  <c r="BJ43" i="10" s="1"/>
  <c r="BJ44" i="10" s="1"/>
  <c r="BJ45" i="10" s="1"/>
  <c r="BJ46" i="10" s="1"/>
  <c r="BJ47" i="10" s="1"/>
  <c r="BJ48" i="10" s="1"/>
  <c r="BJ49" i="10" s="1"/>
  <c r="BJ50" i="10" s="1"/>
  <c r="BJ51" i="10" s="1"/>
  <c r="BJ52" i="10" s="1"/>
  <c r="BJ53" i="10" s="1"/>
  <c r="BJ54" i="10" s="1"/>
  <c r="BJ55" i="10" s="1"/>
  <c r="BJ56" i="10" s="1"/>
  <c r="BJ57" i="10" s="1"/>
  <c r="BJ58" i="10" s="1"/>
  <c r="BJ59" i="10" s="1"/>
  <c r="BJ60" i="10" s="1"/>
  <c r="BJ61" i="10" s="1"/>
  <c r="BJ62" i="10" s="1"/>
  <c r="BJ63" i="10" s="1"/>
  <c r="BJ64" i="10" s="1"/>
  <c r="BJ65" i="10" s="1"/>
  <c r="BJ66" i="10" s="1"/>
  <c r="BJ67" i="10" s="1"/>
  <c r="BJ68" i="10" s="1"/>
  <c r="BJ69" i="10" s="1"/>
  <c r="BJ70" i="10" s="1"/>
  <c r="BJ71" i="10" s="1"/>
  <c r="BJ72" i="10" s="1"/>
  <c r="BJ73" i="10" s="1"/>
  <c r="BJ74" i="10" s="1"/>
  <c r="BJ75" i="10" s="1"/>
  <c r="BJ76" i="10" s="1"/>
  <c r="BJ77" i="10" s="1"/>
  <c r="BJ78" i="10" s="1"/>
  <c r="BJ79" i="10" s="1"/>
  <c r="BJ80" i="10" s="1"/>
  <c r="BJ81" i="10" s="1"/>
  <c r="BJ82" i="10" s="1"/>
  <c r="BJ83" i="10" s="1"/>
  <c r="BJ84" i="10" s="1"/>
  <c r="BJ85" i="10" s="1"/>
  <c r="BJ86" i="10" s="1"/>
  <c r="BJ87" i="10" s="1"/>
  <c r="BJ88" i="10" s="1"/>
  <c r="BJ89" i="10" s="1"/>
  <c r="BJ90" i="10" s="1"/>
  <c r="BJ91" i="10" s="1"/>
  <c r="BJ92" i="10" s="1"/>
  <c r="BJ93" i="10" s="1"/>
  <c r="BJ94" i="10" s="1"/>
  <c r="BJ95" i="10" s="1"/>
  <c r="BJ96" i="10" s="1"/>
  <c r="BJ97" i="10" s="1"/>
  <c r="BJ98" i="10" s="1"/>
  <c r="BJ99" i="10" s="1"/>
  <c r="BJ100" i="10" s="1"/>
  <c r="BJ101" i="10" s="1"/>
  <c r="BJ102" i="10" s="1"/>
  <c r="BJ103" i="10" s="1"/>
  <c r="BJ104" i="10" s="1"/>
  <c r="BJ105" i="10" s="1"/>
  <c r="BO7" i="10"/>
  <c r="BO8" i="10" s="1"/>
  <c r="BO9" i="10" s="1"/>
  <c r="BO10" i="10" s="1"/>
  <c r="BO11" i="10" s="1"/>
  <c r="BO12" i="10" s="1"/>
  <c r="BO13" i="10" s="1"/>
  <c r="BO14" i="10" s="1"/>
  <c r="BO15" i="10" s="1"/>
  <c r="BO16" i="10" s="1"/>
  <c r="BO17" i="10" s="1"/>
  <c r="BO18" i="10" s="1"/>
  <c r="BO19" i="10" s="1"/>
  <c r="BO20" i="10" s="1"/>
  <c r="BO21" i="10" s="1"/>
  <c r="BO22" i="10" s="1"/>
  <c r="BO23" i="10" s="1"/>
  <c r="BO24" i="10" s="1"/>
  <c r="BO25" i="10" s="1"/>
  <c r="BO26" i="10" s="1"/>
  <c r="BO27" i="10" s="1"/>
  <c r="BO28" i="10" s="1"/>
  <c r="BO29" i="10" s="1"/>
  <c r="BO30" i="10" s="1"/>
  <c r="BO31" i="10" s="1"/>
  <c r="BO32" i="10" s="1"/>
  <c r="BO33" i="10" s="1"/>
  <c r="BO34" i="10" s="1"/>
  <c r="BO35" i="10" s="1"/>
  <c r="BO36" i="10" s="1"/>
  <c r="BO37" i="10" s="1"/>
  <c r="BO38" i="10" s="1"/>
  <c r="BO39" i="10" s="1"/>
  <c r="BO40" i="10" s="1"/>
  <c r="BO41" i="10" s="1"/>
  <c r="BO42" i="10" s="1"/>
  <c r="BO43" i="10" s="1"/>
  <c r="BO44" i="10" s="1"/>
  <c r="BO45" i="10" s="1"/>
  <c r="BO46" i="10" s="1"/>
  <c r="BO47" i="10" s="1"/>
  <c r="BO48" i="10" s="1"/>
  <c r="BO49" i="10" s="1"/>
  <c r="BO50" i="10" s="1"/>
  <c r="BO51" i="10" s="1"/>
  <c r="BO52" i="10" s="1"/>
  <c r="BO53" i="10" s="1"/>
  <c r="BO54" i="10" s="1"/>
  <c r="BO55" i="10" s="1"/>
  <c r="BO56" i="10" s="1"/>
  <c r="BO57" i="10" s="1"/>
  <c r="BO58" i="10" s="1"/>
  <c r="BO59" i="10" s="1"/>
  <c r="BO60" i="10" s="1"/>
  <c r="BO61" i="10" s="1"/>
  <c r="BO62" i="10" s="1"/>
  <c r="BO63" i="10" s="1"/>
  <c r="BO64" i="10" s="1"/>
  <c r="BO65" i="10" s="1"/>
  <c r="BO66" i="10" s="1"/>
  <c r="BO67" i="10" s="1"/>
  <c r="BO68" i="10" s="1"/>
  <c r="BO69" i="10" s="1"/>
  <c r="BO70" i="10" s="1"/>
  <c r="BO71" i="10" s="1"/>
  <c r="BO72" i="10" s="1"/>
  <c r="BO73" i="10" s="1"/>
  <c r="BO74" i="10" s="1"/>
  <c r="BO75" i="10" s="1"/>
  <c r="BO76" i="10" s="1"/>
  <c r="BO77" i="10" s="1"/>
  <c r="BO78" i="10" s="1"/>
  <c r="BO79" i="10" s="1"/>
  <c r="BO80" i="10" s="1"/>
  <c r="BO81" i="10" s="1"/>
  <c r="BO82" i="10" s="1"/>
  <c r="BO83" i="10" s="1"/>
  <c r="BO84" i="10" s="1"/>
  <c r="BO85" i="10" s="1"/>
  <c r="BO86" i="10" s="1"/>
  <c r="BO87" i="10" s="1"/>
  <c r="BO88" i="10" s="1"/>
  <c r="BO89" i="10" s="1"/>
  <c r="BO90" i="10" s="1"/>
  <c r="BO91" i="10" s="1"/>
  <c r="BO92" i="10" s="1"/>
  <c r="BO93" i="10" s="1"/>
  <c r="BO94" i="10" s="1"/>
  <c r="BO95" i="10" s="1"/>
  <c r="BO96" i="10" s="1"/>
  <c r="BO97" i="10" s="1"/>
  <c r="BO98" i="10" s="1"/>
  <c r="BO99" i="10" s="1"/>
  <c r="BO100" i="10" s="1"/>
  <c r="BO101" i="10" s="1"/>
  <c r="BO102" i="10" s="1"/>
  <c r="BO103" i="10" s="1"/>
  <c r="BO104" i="10" s="1"/>
  <c r="BO105" i="10" s="1"/>
  <c r="BI7" i="10"/>
  <c r="BI8" i="10" s="1"/>
  <c r="BI9" i="10" s="1"/>
  <c r="BI10" i="10" s="1"/>
  <c r="BI11" i="10" s="1"/>
  <c r="BI12" i="10" s="1"/>
  <c r="BI13" i="10" s="1"/>
  <c r="BI14" i="10" s="1"/>
  <c r="BI15" i="10" s="1"/>
  <c r="BI16" i="10" s="1"/>
  <c r="BI17" i="10" s="1"/>
  <c r="BI18" i="10" s="1"/>
  <c r="BI19" i="10" s="1"/>
  <c r="BI20" i="10" s="1"/>
  <c r="BI21" i="10" s="1"/>
  <c r="BI22" i="10" s="1"/>
  <c r="BI23" i="10" s="1"/>
  <c r="BI24" i="10" s="1"/>
  <c r="BI25" i="10" s="1"/>
  <c r="BI26" i="10" s="1"/>
  <c r="BI27" i="10" s="1"/>
  <c r="BI28" i="10" s="1"/>
  <c r="BI29" i="10" s="1"/>
  <c r="BI30" i="10" s="1"/>
  <c r="BI31" i="10" s="1"/>
  <c r="BI32" i="10" s="1"/>
  <c r="BI33" i="10" s="1"/>
  <c r="BI34" i="10" s="1"/>
  <c r="BI35" i="10" s="1"/>
  <c r="BI36" i="10" s="1"/>
  <c r="BI37" i="10" s="1"/>
  <c r="BI38" i="10" s="1"/>
  <c r="BI39" i="10" s="1"/>
  <c r="BI40" i="10" s="1"/>
  <c r="BI41" i="10" s="1"/>
  <c r="BI42" i="10" s="1"/>
  <c r="BI43" i="10" s="1"/>
  <c r="BI44" i="10" s="1"/>
  <c r="BI45" i="10" s="1"/>
  <c r="BI46" i="10" s="1"/>
  <c r="BI47" i="10" s="1"/>
  <c r="BI48" i="10" s="1"/>
  <c r="BI49" i="10" s="1"/>
  <c r="BI50" i="10" s="1"/>
  <c r="BI51" i="10" s="1"/>
  <c r="BI52" i="10" s="1"/>
  <c r="BI53" i="10" s="1"/>
  <c r="BI54" i="10" s="1"/>
  <c r="BI55" i="10" s="1"/>
  <c r="BI56" i="10" s="1"/>
  <c r="BI57" i="10" s="1"/>
  <c r="BI58" i="10" s="1"/>
  <c r="BI59" i="10" s="1"/>
  <c r="BI60" i="10" s="1"/>
  <c r="BI61" i="10" s="1"/>
  <c r="BI62" i="10" s="1"/>
  <c r="BI63" i="10" s="1"/>
  <c r="BI64" i="10" s="1"/>
  <c r="BI65" i="10" s="1"/>
  <c r="BI66" i="10" s="1"/>
  <c r="BI67" i="10" s="1"/>
  <c r="BI68" i="10" s="1"/>
  <c r="BI69" i="10" s="1"/>
  <c r="BI70" i="10" s="1"/>
  <c r="BI71" i="10" s="1"/>
  <c r="BI72" i="10" s="1"/>
  <c r="BI73" i="10" s="1"/>
  <c r="BI74" i="10" s="1"/>
  <c r="BI75" i="10" s="1"/>
  <c r="BI76" i="10" s="1"/>
  <c r="BI77" i="10" s="1"/>
  <c r="BI78" i="10" s="1"/>
  <c r="BI79" i="10" s="1"/>
  <c r="BI80" i="10" s="1"/>
  <c r="BI81" i="10" s="1"/>
  <c r="BI82" i="10" s="1"/>
  <c r="BI83" i="10" s="1"/>
  <c r="BI84" i="10" s="1"/>
  <c r="BI85" i="10" s="1"/>
  <c r="BI86" i="10" s="1"/>
  <c r="BI87" i="10" s="1"/>
  <c r="BI88" i="10" s="1"/>
  <c r="BI89" i="10" s="1"/>
  <c r="BI90" i="10" s="1"/>
  <c r="BI91" i="10" s="1"/>
  <c r="BI92" i="10" s="1"/>
  <c r="BI93" i="10" s="1"/>
  <c r="BI94" i="10" s="1"/>
  <c r="BI95" i="10" s="1"/>
  <c r="BI96" i="10" s="1"/>
  <c r="BI97" i="10" s="1"/>
  <c r="BI98" i="10" s="1"/>
  <c r="BI99" i="10" s="1"/>
  <c r="BI100" i="10" s="1"/>
  <c r="BI101" i="10" s="1"/>
  <c r="BI102" i="10" s="1"/>
  <c r="BI103" i="10" s="1"/>
  <c r="BI104" i="10" s="1"/>
  <c r="BI105" i="10" s="1"/>
  <c r="BM7" i="10"/>
  <c r="BM8" i="10" s="1"/>
  <c r="BM9" i="10" s="1"/>
  <c r="BM10" i="10" s="1"/>
  <c r="BM11" i="10" s="1"/>
  <c r="BM12" i="10" s="1"/>
  <c r="BM13" i="10" s="1"/>
  <c r="BM14" i="10" s="1"/>
  <c r="BM15" i="10" s="1"/>
  <c r="BM16" i="10" s="1"/>
  <c r="BM17" i="10" s="1"/>
  <c r="BM18" i="10" s="1"/>
  <c r="BM19" i="10" s="1"/>
  <c r="BM20" i="10" s="1"/>
  <c r="BM21" i="10" s="1"/>
  <c r="BM22" i="10" s="1"/>
  <c r="BM23" i="10" s="1"/>
  <c r="BM24" i="10" s="1"/>
  <c r="BM25" i="10" s="1"/>
  <c r="BM26" i="10" s="1"/>
  <c r="BM27" i="10" s="1"/>
  <c r="BM28" i="10" s="1"/>
  <c r="BM29" i="10" s="1"/>
  <c r="BM30" i="10" s="1"/>
  <c r="BM31" i="10" s="1"/>
  <c r="BM32" i="10" s="1"/>
  <c r="BM33" i="10" s="1"/>
  <c r="BM34" i="10" s="1"/>
  <c r="BM35" i="10" s="1"/>
  <c r="BM36" i="10" s="1"/>
  <c r="BM37" i="10" s="1"/>
  <c r="BM38" i="10" s="1"/>
  <c r="BM39" i="10" s="1"/>
  <c r="BM40" i="10" s="1"/>
  <c r="BM41" i="10" s="1"/>
  <c r="BM42" i="10" s="1"/>
  <c r="BM43" i="10" s="1"/>
  <c r="BM44" i="10" s="1"/>
  <c r="BM45" i="10" s="1"/>
  <c r="BM46" i="10" s="1"/>
  <c r="BM47" i="10" s="1"/>
  <c r="BM48" i="10" s="1"/>
  <c r="BM49" i="10" s="1"/>
  <c r="BM50" i="10" s="1"/>
  <c r="BM51" i="10" s="1"/>
  <c r="BM52" i="10" s="1"/>
  <c r="BM53" i="10" s="1"/>
  <c r="BM54" i="10" s="1"/>
  <c r="BM55" i="10" s="1"/>
  <c r="BM56" i="10" s="1"/>
  <c r="BM57" i="10" s="1"/>
  <c r="BM58" i="10" s="1"/>
  <c r="BM59" i="10" s="1"/>
  <c r="BM60" i="10" s="1"/>
  <c r="BM61" i="10" s="1"/>
  <c r="BM62" i="10" s="1"/>
  <c r="BM63" i="10" s="1"/>
  <c r="BM64" i="10" s="1"/>
  <c r="BM65" i="10" s="1"/>
  <c r="BM66" i="10" s="1"/>
  <c r="BM67" i="10" s="1"/>
  <c r="BM68" i="10" s="1"/>
  <c r="BM69" i="10" s="1"/>
  <c r="BM70" i="10" s="1"/>
  <c r="BM71" i="10" s="1"/>
  <c r="BM72" i="10" s="1"/>
  <c r="BM73" i="10" s="1"/>
  <c r="BM74" i="10" s="1"/>
  <c r="BM75" i="10" s="1"/>
  <c r="BM76" i="10" s="1"/>
  <c r="BM77" i="10" s="1"/>
  <c r="BM78" i="10" s="1"/>
  <c r="BM79" i="10" s="1"/>
  <c r="BM80" i="10" s="1"/>
  <c r="BM81" i="10" s="1"/>
  <c r="BM82" i="10" s="1"/>
  <c r="BM83" i="10" s="1"/>
  <c r="BM84" i="10" s="1"/>
  <c r="BM85" i="10" s="1"/>
  <c r="BM86" i="10" s="1"/>
  <c r="BM87" i="10" s="1"/>
  <c r="BM88" i="10" s="1"/>
  <c r="BM89" i="10" s="1"/>
  <c r="BM90" i="10" s="1"/>
  <c r="BM91" i="10" s="1"/>
  <c r="BM92" i="10" s="1"/>
  <c r="BM93" i="10" s="1"/>
  <c r="BM94" i="10" s="1"/>
  <c r="BM95" i="10" s="1"/>
  <c r="BM96" i="10" s="1"/>
  <c r="BM97" i="10" s="1"/>
  <c r="BM98" i="10" s="1"/>
  <c r="BM99" i="10" s="1"/>
  <c r="BM100" i="10" s="1"/>
  <c r="BM101" i="10" s="1"/>
  <c r="BM102" i="10" s="1"/>
  <c r="BM103" i="10" s="1"/>
  <c r="BM104" i="10" s="1"/>
  <c r="BM105" i="10" s="1"/>
  <c r="BH7" i="10"/>
  <c r="BH8" i="10" s="1"/>
  <c r="BH9" i="10" s="1"/>
  <c r="BH10" i="10" s="1"/>
  <c r="BH11" i="10" s="1"/>
  <c r="BH12" i="10" s="1"/>
  <c r="BH13" i="10" s="1"/>
  <c r="BH14" i="10" s="1"/>
  <c r="BH15" i="10" s="1"/>
  <c r="BH16" i="10" s="1"/>
  <c r="BH17" i="10" s="1"/>
  <c r="BH18" i="10" s="1"/>
  <c r="BH19" i="10" s="1"/>
  <c r="BH20" i="10" s="1"/>
  <c r="BH21" i="10" s="1"/>
  <c r="BH22" i="10" s="1"/>
  <c r="BH23" i="10" s="1"/>
  <c r="BH24" i="10" s="1"/>
  <c r="BH25" i="10" s="1"/>
  <c r="BH26" i="10" s="1"/>
  <c r="BH27" i="10" s="1"/>
  <c r="BH28" i="10" s="1"/>
  <c r="BH29" i="10" s="1"/>
  <c r="BH30" i="10" s="1"/>
  <c r="BH31" i="10" s="1"/>
  <c r="BH32" i="10" s="1"/>
  <c r="BH33" i="10" s="1"/>
  <c r="BH34" i="10" s="1"/>
  <c r="BH35" i="10" s="1"/>
  <c r="BH36" i="10" s="1"/>
  <c r="BH37" i="10" s="1"/>
  <c r="BH38" i="10" s="1"/>
  <c r="BH39" i="10" s="1"/>
  <c r="BH40" i="10" s="1"/>
  <c r="BH41" i="10" s="1"/>
  <c r="BH42" i="10" s="1"/>
  <c r="BH43" i="10" s="1"/>
  <c r="BH44" i="10" s="1"/>
  <c r="BH45" i="10" s="1"/>
  <c r="BH46" i="10" s="1"/>
  <c r="BH47" i="10" s="1"/>
  <c r="BH48" i="10" s="1"/>
  <c r="BH49" i="10" s="1"/>
  <c r="BH50" i="10" s="1"/>
  <c r="BH51" i="10" s="1"/>
  <c r="BH52" i="10" s="1"/>
  <c r="BH53" i="10" s="1"/>
  <c r="BH54" i="10" s="1"/>
  <c r="BH55" i="10" s="1"/>
  <c r="BH56" i="10" s="1"/>
  <c r="BH57" i="10" s="1"/>
  <c r="BH58" i="10" s="1"/>
  <c r="BH59" i="10" s="1"/>
  <c r="BH60" i="10" s="1"/>
  <c r="BH61" i="10" s="1"/>
  <c r="BH62" i="10" s="1"/>
  <c r="BH63" i="10" s="1"/>
  <c r="BH64" i="10" s="1"/>
  <c r="BH65" i="10" s="1"/>
  <c r="BH66" i="10" s="1"/>
  <c r="BH67" i="10" s="1"/>
  <c r="BH68" i="10" s="1"/>
  <c r="BH69" i="10" s="1"/>
  <c r="BH70" i="10" s="1"/>
  <c r="BH71" i="10" s="1"/>
  <c r="BH72" i="10" s="1"/>
  <c r="BH73" i="10" s="1"/>
  <c r="BH74" i="10" s="1"/>
  <c r="BH75" i="10" s="1"/>
  <c r="BH76" i="10" s="1"/>
  <c r="BH77" i="10" s="1"/>
  <c r="BH78" i="10" s="1"/>
  <c r="BH79" i="10" s="1"/>
  <c r="BH80" i="10" s="1"/>
  <c r="BH81" i="10" s="1"/>
  <c r="BH82" i="10" s="1"/>
  <c r="BH83" i="10" s="1"/>
  <c r="BH84" i="10" s="1"/>
  <c r="BH85" i="10" s="1"/>
  <c r="BH86" i="10" s="1"/>
  <c r="BH87" i="10" s="1"/>
  <c r="BH88" i="10" s="1"/>
  <c r="BH89" i="10" s="1"/>
  <c r="BH90" i="10" s="1"/>
  <c r="BH91" i="10" s="1"/>
  <c r="BH92" i="10" s="1"/>
  <c r="BH93" i="10" s="1"/>
  <c r="BH94" i="10" s="1"/>
  <c r="BH95" i="10" s="1"/>
  <c r="BH96" i="10" s="1"/>
  <c r="BH97" i="10" s="1"/>
  <c r="BH98" i="10" s="1"/>
  <c r="BH99" i="10" s="1"/>
  <c r="BH100" i="10" s="1"/>
  <c r="BH101" i="10" s="1"/>
  <c r="BH102" i="10" s="1"/>
  <c r="BH103" i="10" s="1"/>
  <c r="BH104" i="10" s="1"/>
  <c r="BH105" i="10" s="1"/>
  <c r="O6" i="10"/>
  <c r="R6" i="10" s="1"/>
  <c r="BL7" i="10"/>
  <c r="BL8" i="10" s="1"/>
  <c r="BL9" i="10" s="1"/>
  <c r="BL10" i="10" s="1"/>
  <c r="BL11" i="10" s="1"/>
  <c r="BL12" i="10" s="1"/>
  <c r="BL13" i="10" s="1"/>
  <c r="BL14" i="10" s="1"/>
  <c r="BL15" i="10" s="1"/>
  <c r="BL16" i="10" s="1"/>
  <c r="BL17" i="10" s="1"/>
  <c r="BL18" i="10" s="1"/>
  <c r="BL19" i="10" s="1"/>
  <c r="BL20" i="10" s="1"/>
  <c r="BL21" i="10" s="1"/>
  <c r="BL22" i="10" s="1"/>
  <c r="BL23" i="10" s="1"/>
  <c r="BL24" i="10" s="1"/>
  <c r="BL25" i="10" s="1"/>
  <c r="BL26" i="10" s="1"/>
  <c r="BL27" i="10" s="1"/>
  <c r="BL28" i="10" s="1"/>
  <c r="BL29" i="10" s="1"/>
  <c r="BL30" i="10" s="1"/>
  <c r="BL31" i="10" s="1"/>
  <c r="BL32" i="10" s="1"/>
  <c r="BL33" i="10" s="1"/>
  <c r="BL34" i="10" s="1"/>
  <c r="BL35" i="10" s="1"/>
  <c r="BL36" i="10" s="1"/>
  <c r="BL37" i="10" s="1"/>
  <c r="BL38" i="10" s="1"/>
  <c r="BL39" i="10" s="1"/>
  <c r="BL40" i="10" s="1"/>
  <c r="BL41" i="10" s="1"/>
  <c r="BL42" i="10" s="1"/>
  <c r="BL43" i="10" s="1"/>
  <c r="BL44" i="10" s="1"/>
  <c r="BL45" i="10" s="1"/>
  <c r="BL46" i="10" s="1"/>
  <c r="BL47" i="10" s="1"/>
  <c r="BL48" i="10" s="1"/>
  <c r="BL49" i="10" s="1"/>
  <c r="BL50" i="10" s="1"/>
  <c r="BL51" i="10" s="1"/>
  <c r="BL52" i="10" s="1"/>
  <c r="BL53" i="10" s="1"/>
  <c r="BL54" i="10" s="1"/>
  <c r="BL55" i="10" s="1"/>
  <c r="BL56" i="10" s="1"/>
  <c r="BL57" i="10" s="1"/>
  <c r="BL58" i="10" s="1"/>
  <c r="BL59" i="10" s="1"/>
  <c r="BL60" i="10" s="1"/>
  <c r="BL61" i="10" s="1"/>
  <c r="BL62" i="10" s="1"/>
  <c r="BL63" i="10" s="1"/>
  <c r="BL64" i="10" s="1"/>
  <c r="BL65" i="10" s="1"/>
  <c r="BL66" i="10" s="1"/>
  <c r="BL67" i="10" s="1"/>
  <c r="BL68" i="10" s="1"/>
  <c r="BL69" i="10" s="1"/>
  <c r="BL70" i="10" s="1"/>
  <c r="BL71" i="10" s="1"/>
  <c r="BL72" i="10" s="1"/>
  <c r="BL73" i="10" s="1"/>
  <c r="BL74" i="10" s="1"/>
  <c r="BL75" i="10" s="1"/>
  <c r="BL76" i="10" s="1"/>
  <c r="BL77" i="10" s="1"/>
  <c r="BL78" i="10" s="1"/>
  <c r="BL79" i="10" s="1"/>
  <c r="BL80" i="10" s="1"/>
  <c r="BL81" i="10" s="1"/>
  <c r="BL82" i="10" s="1"/>
  <c r="BL83" i="10" s="1"/>
  <c r="BL84" i="10" s="1"/>
  <c r="BL85" i="10" s="1"/>
  <c r="BL86" i="10" s="1"/>
  <c r="BL87" i="10" s="1"/>
  <c r="BL88" i="10" s="1"/>
  <c r="BL89" i="10" s="1"/>
  <c r="BL90" i="10" s="1"/>
  <c r="BL91" i="10" s="1"/>
  <c r="BL92" i="10" s="1"/>
  <c r="BL93" i="10" s="1"/>
  <c r="BL94" i="10" s="1"/>
  <c r="BL95" i="10" s="1"/>
  <c r="BL96" i="10" s="1"/>
  <c r="BL97" i="10" s="1"/>
  <c r="BL98" i="10" s="1"/>
  <c r="BL99" i="10" s="1"/>
  <c r="BL100" i="10" s="1"/>
  <c r="BL101" i="10" s="1"/>
  <c r="BL102" i="10" s="1"/>
  <c r="BL103" i="10" s="1"/>
  <c r="BL104" i="10" s="1"/>
  <c r="BL105" i="10" s="1"/>
  <c r="BG7" i="10"/>
  <c r="BG8" i="10" s="1"/>
  <c r="BG9" i="10" s="1"/>
  <c r="BG10" i="10" s="1"/>
  <c r="BG11" i="10" s="1"/>
  <c r="BG12" i="10" s="1"/>
  <c r="BG13" i="10" s="1"/>
  <c r="BG14" i="10" s="1"/>
  <c r="BG15" i="10" s="1"/>
  <c r="BG16" i="10" s="1"/>
  <c r="BG17" i="10" s="1"/>
  <c r="BG18" i="10" s="1"/>
  <c r="BG19" i="10" s="1"/>
  <c r="BG20" i="10" s="1"/>
  <c r="BG21" i="10" s="1"/>
  <c r="BG22" i="10" s="1"/>
  <c r="BG23" i="10" s="1"/>
  <c r="BG24" i="10" s="1"/>
  <c r="BG25" i="10" s="1"/>
  <c r="BG26" i="10" s="1"/>
  <c r="BG27" i="10" s="1"/>
  <c r="BG28" i="10" s="1"/>
  <c r="BG29" i="10" s="1"/>
  <c r="BG30" i="10" s="1"/>
  <c r="BG31" i="10" s="1"/>
  <c r="BG32" i="10" s="1"/>
  <c r="BG33" i="10" s="1"/>
  <c r="BG34" i="10" s="1"/>
  <c r="BG35" i="10" s="1"/>
  <c r="BG36" i="10" s="1"/>
  <c r="BG37" i="10" s="1"/>
  <c r="BG38" i="10" s="1"/>
  <c r="BG39" i="10" s="1"/>
  <c r="BG40" i="10" s="1"/>
  <c r="BG41" i="10" s="1"/>
  <c r="BG42" i="10" s="1"/>
  <c r="BG43" i="10" s="1"/>
  <c r="BG44" i="10" s="1"/>
  <c r="BG45" i="10" s="1"/>
  <c r="BG46" i="10" s="1"/>
  <c r="BG47" i="10" s="1"/>
  <c r="BG48" i="10" s="1"/>
  <c r="BG49" i="10" s="1"/>
  <c r="BG50" i="10" s="1"/>
  <c r="BG51" i="10" s="1"/>
  <c r="BG52" i="10" s="1"/>
  <c r="BG53" i="10" s="1"/>
  <c r="BG54" i="10" s="1"/>
  <c r="BG55" i="10" s="1"/>
  <c r="BG56" i="10" s="1"/>
  <c r="BG57" i="10" s="1"/>
  <c r="BG58" i="10" s="1"/>
  <c r="BG59" i="10" s="1"/>
  <c r="BG60" i="10" s="1"/>
  <c r="BG61" i="10" s="1"/>
  <c r="BG62" i="10" s="1"/>
  <c r="BG63" i="10" s="1"/>
  <c r="BG64" i="10" s="1"/>
  <c r="BG65" i="10" s="1"/>
  <c r="BG66" i="10" s="1"/>
  <c r="BG67" i="10" s="1"/>
  <c r="BG68" i="10" s="1"/>
  <c r="BG69" i="10" s="1"/>
  <c r="BG70" i="10" s="1"/>
  <c r="BG71" i="10" s="1"/>
  <c r="BG72" i="10" s="1"/>
  <c r="BG73" i="10" s="1"/>
  <c r="BG74" i="10" s="1"/>
  <c r="BG75" i="10" s="1"/>
  <c r="BG76" i="10" s="1"/>
  <c r="BG77" i="10" s="1"/>
  <c r="BG78" i="10" s="1"/>
  <c r="BG79" i="10" s="1"/>
  <c r="BG80" i="10" s="1"/>
  <c r="BG81" i="10" s="1"/>
  <c r="BG82" i="10" s="1"/>
  <c r="BG83" i="10" s="1"/>
  <c r="BG84" i="10" s="1"/>
  <c r="BG85" i="10" s="1"/>
  <c r="BG86" i="10" s="1"/>
  <c r="BG87" i="10" s="1"/>
  <c r="BG88" i="10" s="1"/>
  <c r="BG89" i="10" s="1"/>
  <c r="BG90" i="10" s="1"/>
  <c r="BG91" i="10" s="1"/>
  <c r="BG92" i="10" s="1"/>
  <c r="BG93" i="10" s="1"/>
  <c r="BG94" i="10" s="1"/>
  <c r="BG95" i="10" s="1"/>
  <c r="BG96" i="10" s="1"/>
  <c r="BG97" i="10" s="1"/>
  <c r="BG98" i="10" s="1"/>
  <c r="BG99" i="10" s="1"/>
  <c r="BG100" i="10" s="1"/>
  <c r="BG101" i="10" s="1"/>
  <c r="BG102" i="10" s="1"/>
  <c r="BG103" i="10" s="1"/>
  <c r="BG104" i="10" s="1"/>
  <c r="BG105" i="10" s="1"/>
  <c r="BK7" i="10"/>
  <c r="BK8" i="10" s="1"/>
  <c r="BK9" i="10" s="1"/>
  <c r="BK10" i="10" s="1"/>
  <c r="BK11" i="10" s="1"/>
  <c r="BK12" i="10" s="1"/>
  <c r="BK13" i="10" s="1"/>
  <c r="BK14" i="10" s="1"/>
  <c r="BK15" i="10" s="1"/>
  <c r="BK16" i="10" s="1"/>
  <c r="BK17" i="10" s="1"/>
  <c r="BK18" i="10" s="1"/>
  <c r="BK19" i="10" s="1"/>
  <c r="BK20" i="10" s="1"/>
  <c r="BK21" i="10" s="1"/>
  <c r="BK22" i="10" s="1"/>
  <c r="BK23" i="10" s="1"/>
  <c r="BK24" i="10" s="1"/>
  <c r="BK25" i="10" s="1"/>
  <c r="BK26" i="10" s="1"/>
  <c r="BK27" i="10" s="1"/>
  <c r="BK28" i="10" s="1"/>
  <c r="BK29" i="10" s="1"/>
  <c r="BK30" i="10" s="1"/>
  <c r="BK31" i="10" s="1"/>
  <c r="BK32" i="10" s="1"/>
  <c r="BK33" i="10" s="1"/>
  <c r="BK34" i="10" s="1"/>
  <c r="BK35" i="10" s="1"/>
  <c r="BK36" i="10" s="1"/>
  <c r="BK37" i="10" s="1"/>
  <c r="BK38" i="10" s="1"/>
  <c r="BK39" i="10" s="1"/>
  <c r="BK40" i="10" s="1"/>
  <c r="BK41" i="10" s="1"/>
  <c r="BK42" i="10" s="1"/>
  <c r="BK43" i="10" s="1"/>
  <c r="BK44" i="10" s="1"/>
  <c r="BK45" i="10" s="1"/>
  <c r="BK46" i="10" s="1"/>
  <c r="BK47" i="10" s="1"/>
  <c r="BK48" i="10" s="1"/>
  <c r="BK49" i="10" s="1"/>
  <c r="BK50" i="10" s="1"/>
  <c r="BK51" i="10" s="1"/>
  <c r="BK52" i="10" s="1"/>
  <c r="BK53" i="10" s="1"/>
  <c r="BK54" i="10" s="1"/>
  <c r="BK55" i="10" s="1"/>
  <c r="BK56" i="10" s="1"/>
  <c r="BK57" i="10" s="1"/>
  <c r="BK58" i="10" s="1"/>
  <c r="BK59" i="10" s="1"/>
  <c r="BK60" i="10" s="1"/>
  <c r="BK61" i="10" s="1"/>
  <c r="BK62" i="10" s="1"/>
  <c r="BK63" i="10" s="1"/>
  <c r="BK64" i="10" s="1"/>
  <c r="BK65" i="10" s="1"/>
  <c r="BK66" i="10" s="1"/>
  <c r="BK67" i="10" s="1"/>
  <c r="BK68" i="10" s="1"/>
  <c r="BK69" i="10" s="1"/>
  <c r="BK70" i="10" s="1"/>
  <c r="BK71" i="10" s="1"/>
  <c r="BK72" i="10" s="1"/>
  <c r="BK73" i="10" s="1"/>
  <c r="BK74" i="10" s="1"/>
  <c r="BK75" i="10" s="1"/>
  <c r="BK76" i="10" s="1"/>
  <c r="BK77" i="10" s="1"/>
  <c r="BK78" i="10" s="1"/>
  <c r="BK79" i="10" s="1"/>
  <c r="BK80" i="10" s="1"/>
  <c r="BK81" i="10" s="1"/>
  <c r="BK82" i="10" s="1"/>
  <c r="BK83" i="10" s="1"/>
  <c r="BK84" i="10" s="1"/>
  <c r="BK85" i="10" s="1"/>
  <c r="BK86" i="10" s="1"/>
  <c r="BK87" i="10" s="1"/>
  <c r="BK88" i="10" s="1"/>
  <c r="BK89" i="10" s="1"/>
  <c r="BK90" i="10" s="1"/>
  <c r="BK91" i="10" s="1"/>
  <c r="BK92" i="10" s="1"/>
  <c r="BK93" i="10" s="1"/>
  <c r="BK94" i="10" s="1"/>
  <c r="BK95" i="10" s="1"/>
  <c r="BK96" i="10" s="1"/>
  <c r="BK97" i="10" s="1"/>
  <c r="BK98" i="10" s="1"/>
  <c r="BK99" i="10" s="1"/>
  <c r="BK100" i="10" s="1"/>
  <c r="BK101" i="10" s="1"/>
  <c r="BK102" i="10" s="1"/>
  <c r="BK103" i="10" s="1"/>
  <c r="BK104" i="10" s="1"/>
  <c r="BK105" i="10" s="1"/>
  <c r="O105" i="10"/>
  <c r="R105" i="10" s="1"/>
  <c r="N121" i="9"/>
  <c r="BX102" i="10"/>
  <c r="AN104" i="10"/>
  <c r="AP104" i="10" s="1"/>
  <c r="BX99" i="10"/>
  <c r="BX98" i="10"/>
  <c r="AN98" i="10"/>
  <c r="AQ98" i="10" s="1"/>
  <c r="CA92" i="10"/>
  <c r="CA105" i="10"/>
  <c r="O100" i="10"/>
  <c r="R100" i="10" s="1"/>
  <c r="N116" i="9"/>
  <c r="CA99" i="10"/>
  <c r="AN95" i="10"/>
  <c r="AR95" i="10" s="1"/>
  <c r="BX95" i="10"/>
  <c r="N110" i="9"/>
  <c r="O94" i="10"/>
  <c r="R94" i="10" s="1"/>
  <c r="AN92" i="10"/>
  <c r="AO92" i="10" s="1"/>
  <c r="BX92" i="10"/>
  <c r="O90" i="10"/>
  <c r="R90" i="10" s="1"/>
  <c r="N106" i="9"/>
  <c r="BX80" i="10"/>
  <c r="BX97" i="10"/>
  <c r="BX90" i="10"/>
  <c r="N109" i="9"/>
  <c r="O93" i="10"/>
  <c r="R93" i="10" s="1"/>
  <c r="BY83" i="10"/>
  <c r="BX76" i="10"/>
  <c r="N97" i="9"/>
  <c r="O81" i="10"/>
  <c r="R81" i="10" s="1"/>
  <c r="BX78" i="10"/>
  <c r="BY80" i="10"/>
  <c r="AN73" i="10"/>
  <c r="AR73" i="10" s="1"/>
  <c r="BX73" i="10"/>
  <c r="BX69" i="10"/>
  <c r="BX72" i="10"/>
  <c r="CA70" i="10"/>
  <c r="BX66" i="10"/>
  <c r="AN66" i="10"/>
  <c r="AP66" i="10" s="1"/>
  <c r="BX58" i="10"/>
  <c r="AN58" i="10"/>
  <c r="AO58" i="10" s="1"/>
  <c r="O64" i="10"/>
  <c r="R64" i="10" s="1"/>
  <c r="BX64" i="10"/>
  <c r="O63" i="10"/>
  <c r="R63" i="10" s="1"/>
  <c r="AN54" i="10"/>
  <c r="AP54" i="10" s="1"/>
  <c r="BX54" i="10"/>
  <c r="BX56" i="10"/>
  <c r="O55" i="10"/>
  <c r="R55" i="10" s="1"/>
  <c r="BX44" i="10"/>
  <c r="CA54" i="10"/>
  <c r="BX53" i="10"/>
  <c r="AN53" i="10"/>
  <c r="AR53" i="10" s="1"/>
  <c r="O52" i="10"/>
  <c r="R52" i="10" s="1"/>
  <c r="AN49" i="10"/>
  <c r="AP49" i="10" s="1"/>
  <c r="O26" i="10"/>
  <c r="R26" i="10" s="1"/>
  <c r="CA39" i="10"/>
  <c r="O33" i="10"/>
  <c r="R33" i="10" s="1"/>
  <c r="CA30" i="10"/>
  <c r="AN28" i="10"/>
  <c r="AR28" i="10" s="1"/>
  <c r="BX28" i="10"/>
  <c r="O23" i="10"/>
  <c r="R23" i="10" s="1"/>
  <c r="O15" i="10"/>
  <c r="R15" i="10" s="1"/>
  <c r="BX6" i="10"/>
  <c r="BX15" i="10"/>
  <c r="BX13" i="10"/>
  <c r="O8" i="10"/>
  <c r="R8" i="10" s="1"/>
  <c r="O11" i="10"/>
  <c r="R11" i="10" s="1"/>
  <c r="CA13" i="10"/>
  <c r="BX11" i="10"/>
  <c r="H7" i="3"/>
  <c r="S20" i="10" l="1"/>
  <c r="V20" i="10" s="1"/>
  <c r="R36" i="9" s="1"/>
  <c r="Q45" i="10"/>
  <c r="AE35" i="10"/>
  <c r="V35" i="10"/>
  <c r="AU20" i="10"/>
  <c r="P36" i="9"/>
  <c r="Q70" i="10"/>
  <c r="N86" i="9" s="1"/>
  <c r="Q63" i="10"/>
  <c r="Q40" i="10"/>
  <c r="N56" i="9" s="1"/>
  <c r="S54" i="10"/>
  <c r="Q13" i="10"/>
  <c r="S13" i="10" s="1"/>
  <c r="Q31" i="10"/>
  <c r="Q26" i="10"/>
  <c r="Q53" i="10"/>
  <c r="N69" i="9" s="1"/>
  <c r="Q67" i="10"/>
  <c r="Q78" i="10"/>
  <c r="S78" i="10" s="1"/>
  <c r="V78" i="10" s="1"/>
  <c r="R94" i="9" s="1"/>
  <c r="Q14" i="10"/>
  <c r="S14" i="10" s="1"/>
  <c r="S16" i="10"/>
  <c r="N90" i="9"/>
  <c r="Q11" i="10"/>
  <c r="Q22" i="10"/>
  <c r="Q71" i="10"/>
  <c r="Q58" i="10"/>
  <c r="N74" i="9" s="1"/>
  <c r="Q25" i="10"/>
  <c r="N41" i="9" s="1"/>
  <c r="Q46" i="10"/>
  <c r="Q8" i="10"/>
  <c r="Q30" i="10"/>
  <c r="N46" i="9" s="1"/>
  <c r="Q33" i="10"/>
  <c r="Q47" i="10"/>
  <c r="Q69" i="10"/>
  <c r="S69" i="10" s="1"/>
  <c r="V69" i="10" s="1"/>
  <c r="Q27" i="10"/>
  <c r="S70" i="10"/>
  <c r="Q6" i="10"/>
  <c r="AU78" i="10"/>
  <c r="P94" i="9"/>
  <c r="AC78" i="10"/>
  <c r="Q50" i="10"/>
  <c r="N66" i="9" s="1"/>
  <c r="Q64" i="10"/>
  <c r="Q15" i="10"/>
  <c r="AC20" i="10"/>
  <c r="Q77" i="10"/>
  <c r="N58" i="9"/>
  <c r="S42" i="10"/>
  <c r="N48" i="9"/>
  <c r="S32" i="10"/>
  <c r="Q10" i="10"/>
  <c r="Q36" i="10"/>
  <c r="N52" i="9" s="1"/>
  <c r="Q76" i="10"/>
  <c r="Q57" i="10"/>
  <c r="Q9" i="10"/>
  <c r="Q51" i="10"/>
  <c r="S51" i="10" s="1"/>
  <c r="V51" i="10" s="1"/>
  <c r="Q12" i="10"/>
  <c r="Q59" i="10"/>
  <c r="Q37" i="10"/>
  <c r="Q52" i="10"/>
  <c r="Q72" i="10"/>
  <c r="Q56" i="10"/>
  <c r="S28" i="10"/>
  <c r="N94" i="9"/>
  <c r="Q39" i="10"/>
  <c r="N55" i="9" s="1"/>
  <c r="Q73" i="10"/>
  <c r="Q19" i="10"/>
  <c r="Q44" i="10"/>
  <c r="Q75" i="10"/>
  <c r="Q62" i="10"/>
  <c r="Q41" i="10"/>
  <c r="Q55" i="10"/>
  <c r="Q23" i="10"/>
  <c r="N39" i="9" s="1"/>
  <c r="Q21" i="10"/>
  <c r="Q18" i="10"/>
  <c r="Q68" i="10"/>
  <c r="Q60" i="10"/>
  <c r="N76" i="9" s="1"/>
  <c r="R61" i="10"/>
  <c r="O77" i="9" s="1"/>
  <c r="O36" i="9"/>
  <c r="R38" i="10"/>
  <c r="O54" i="9" s="1"/>
  <c r="O96" i="9"/>
  <c r="R80" i="10"/>
  <c r="R91" i="10"/>
  <c r="O107" i="9" s="1"/>
  <c r="R43" i="10"/>
  <c r="O59" i="9" s="1"/>
  <c r="R74" i="10"/>
  <c r="S74" i="10" s="1"/>
  <c r="R84" i="10"/>
  <c r="O100" i="9" s="1"/>
  <c r="CB62" i="10"/>
  <c r="N40" i="9"/>
  <c r="S24" i="10"/>
  <c r="N33" i="9"/>
  <c r="S17" i="10"/>
  <c r="V17" i="10" s="1"/>
  <c r="N45" i="9"/>
  <c r="S29" i="10"/>
  <c r="AU16" i="10"/>
  <c r="P32" i="9"/>
  <c r="AC16" i="10"/>
  <c r="S36" i="10"/>
  <c r="N82" i="9"/>
  <c r="S66" i="10"/>
  <c r="V66" i="10" s="1"/>
  <c r="N61" i="9"/>
  <c r="S45" i="10"/>
  <c r="V45" i="10" s="1"/>
  <c r="O51" i="9"/>
  <c r="N65" i="9"/>
  <c r="S49" i="10"/>
  <c r="V49" i="10" s="1"/>
  <c r="N50" i="9"/>
  <c r="S34" i="10"/>
  <c r="V34" i="10" s="1"/>
  <c r="S58" i="10"/>
  <c r="S40" i="10"/>
  <c r="N64" i="9"/>
  <c r="S48" i="10"/>
  <c r="S25" i="10"/>
  <c r="N81" i="9"/>
  <c r="S65" i="10"/>
  <c r="V65" i="10" s="1"/>
  <c r="P51" i="9"/>
  <c r="R51" i="9"/>
  <c r="AD35" i="10"/>
  <c r="P70" i="9"/>
  <c r="AE54" i="10"/>
  <c r="N80" i="9"/>
  <c r="S64" i="10"/>
  <c r="V64" i="10" s="1"/>
  <c r="N53" i="9"/>
  <c r="S37" i="10"/>
  <c r="S50" i="10"/>
  <c r="V50" i="10" s="1"/>
  <c r="N57" i="9"/>
  <c r="S41" i="10"/>
  <c r="V41" i="10" s="1"/>
  <c r="N38" i="9"/>
  <c r="S22" i="10"/>
  <c r="N67" i="9"/>
  <c r="S39" i="10"/>
  <c r="V39" i="10" s="1"/>
  <c r="CB104" i="10"/>
  <c r="CB58" i="10"/>
  <c r="AP83" i="10"/>
  <c r="AP65" i="10"/>
  <c r="AP88" i="10"/>
  <c r="AP24" i="10"/>
  <c r="AO32" i="10"/>
  <c r="AR98" i="10"/>
  <c r="AP58" i="10"/>
  <c r="AQ66" i="10"/>
  <c r="AO61" i="10"/>
  <c r="AR92" i="10"/>
  <c r="AP74" i="10"/>
  <c r="AQ57" i="10"/>
  <c r="AQ95" i="10"/>
  <c r="AQ35" i="10"/>
  <c r="AP48" i="10"/>
  <c r="AQ84" i="10"/>
  <c r="AQ16" i="10"/>
  <c r="AR62" i="10"/>
  <c r="AQ58" i="10"/>
  <c r="AP92" i="10"/>
  <c r="AR91" i="10"/>
  <c r="AR49" i="10"/>
  <c r="AO66" i="10"/>
  <c r="AO74" i="10"/>
  <c r="AP28" i="10"/>
  <c r="AQ49" i="10"/>
  <c r="AO35" i="10"/>
  <c r="AR58" i="10"/>
  <c r="AO84" i="10"/>
  <c r="AQ39" i="10"/>
  <c r="AP98" i="10"/>
  <c r="AP61" i="10"/>
  <c r="AQ65" i="10"/>
  <c r="AQ104" i="10"/>
  <c r="AO57" i="10"/>
  <c r="AO65" i="10"/>
  <c r="AR66" i="10"/>
  <c r="AO80" i="10"/>
  <c r="AP42" i="10"/>
  <c r="AP91" i="10"/>
  <c r="AP73" i="10"/>
  <c r="AP32" i="10"/>
  <c r="AR84" i="10"/>
  <c r="AO16" i="10"/>
  <c r="AO43" i="10"/>
  <c r="AR83" i="10"/>
  <c r="AP95" i="10"/>
  <c r="AQ73" i="10"/>
  <c r="AQ28" i="10"/>
  <c r="AO104" i="10"/>
  <c r="AO20" i="10"/>
  <c r="AR39" i="10"/>
  <c r="AR45" i="10"/>
  <c r="AO54" i="10"/>
  <c r="AO98" i="10"/>
  <c r="AQ74" i="10"/>
  <c r="AQ92" i="10"/>
  <c r="AQ24" i="10"/>
  <c r="AO83" i="10"/>
  <c r="AQ45" i="10"/>
  <c r="AQ88" i="10"/>
  <c r="AQ20" i="10"/>
  <c r="AO38" i="10"/>
  <c r="AO62" i="10"/>
  <c r="AR88" i="10"/>
  <c r="AO87" i="10"/>
  <c r="AP45" i="10"/>
  <c r="AP38" i="10"/>
  <c r="AQ87" i="10"/>
  <c r="AQ43" i="10"/>
  <c r="AP57" i="10"/>
  <c r="AQ61" i="10"/>
  <c r="AP80" i="10"/>
  <c r="AP16" i="10"/>
  <c r="AQ48" i="10"/>
  <c r="AR32" i="10"/>
  <c r="AO39" i="10"/>
  <c r="AR38" i="10"/>
  <c r="AR54" i="10"/>
  <c r="AR104" i="10"/>
  <c r="AP87" i="10"/>
  <c r="AP43" i="10"/>
  <c r="AP53" i="10"/>
  <c r="AQ53" i="10"/>
  <c r="AQ80" i="10"/>
  <c r="AO49" i="10"/>
  <c r="AO42" i="10"/>
  <c r="AO53" i="10"/>
  <c r="AO28" i="10"/>
  <c r="AO73" i="10"/>
  <c r="AQ42" i="10"/>
  <c r="AP62" i="10"/>
  <c r="AQ91" i="10"/>
  <c r="AQ54" i="10"/>
  <c r="AO24" i="10"/>
  <c r="AR48" i="10"/>
  <c r="AQ83" i="10"/>
  <c r="AP35" i="10"/>
  <c r="AO95" i="10"/>
  <c r="AP20" i="10"/>
  <c r="CB49" i="10"/>
  <c r="CB43" i="10"/>
  <c r="CB66" i="10"/>
  <c r="CB73" i="10"/>
  <c r="CB34" i="10"/>
  <c r="CB28" i="10"/>
  <c r="CB95" i="10"/>
  <c r="CB24" i="10"/>
  <c r="CB84" i="10"/>
  <c r="CB32" i="10"/>
  <c r="CB29" i="10"/>
  <c r="AN70" i="10"/>
  <c r="AN29" i="10"/>
  <c r="CB38" i="10"/>
  <c r="CB74" i="10"/>
  <c r="BY39" i="10"/>
  <c r="CB39" i="10" s="1"/>
  <c r="X38" i="10"/>
  <c r="CB53" i="10"/>
  <c r="AN34" i="10"/>
  <c r="X65" i="10"/>
  <c r="X61" i="10"/>
  <c r="X39" i="10"/>
  <c r="O71" i="9"/>
  <c r="O24" i="9"/>
  <c r="O110" i="9"/>
  <c r="O121" i="9"/>
  <c r="O97" i="9"/>
  <c r="O106" i="9"/>
  <c r="O52" i="9"/>
  <c r="O23" i="9"/>
  <c r="O85" i="9"/>
  <c r="O105" i="9"/>
  <c r="O62" i="9"/>
  <c r="O67" i="9"/>
  <c r="O60" i="9"/>
  <c r="O119" i="9"/>
  <c r="O37" i="9"/>
  <c r="O27" i="9"/>
  <c r="O39" i="9"/>
  <c r="O49" i="9"/>
  <c r="O22" i="9"/>
  <c r="AN17" i="10"/>
  <c r="O46" i="9"/>
  <c r="O66" i="9"/>
  <c r="O92" i="9"/>
  <c r="BY65" i="10"/>
  <c r="CB65" i="10" s="1"/>
  <c r="O83" i="9"/>
  <c r="O91" i="9"/>
  <c r="O102" i="9"/>
  <c r="O28" i="9"/>
  <c r="O26" i="9"/>
  <c r="O34" i="9"/>
  <c r="O87" i="9"/>
  <c r="CB91" i="10"/>
  <c r="O112" i="9"/>
  <c r="X57" i="10"/>
  <c r="O41" i="9"/>
  <c r="O80" i="9"/>
  <c r="O109" i="9"/>
  <c r="O116" i="9"/>
  <c r="O53" i="9"/>
  <c r="O84" i="9"/>
  <c r="O29" i="9"/>
  <c r="O72" i="9"/>
  <c r="O98" i="9"/>
  <c r="O113" i="9"/>
  <c r="O30" i="9"/>
  <c r="O35" i="9"/>
  <c r="O43" i="9"/>
  <c r="O56" i="9"/>
  <c r="O63" i="9"/>
  <c r="O88" i="9"/>
  <c r="CB17" i="10"/>
  <c r="O117" i="9"/>
  <c r="O75" i="9"/>
  <c r="O31" i="9"/>
  <c r="O79" i="9"/>
  <c r="O42" i="9"/>
  <c r="O68" i="9"/>
  <c r="O25" i="9"/>
  <c r="O47" i="9"/>
  <c r="O57" i="9"/>
  <c r="CB48" i="10"/>
  <c r="O76" i="9"/>
  <c r="O101" i="9"/>
  <c r="O94" i="9"/>
  <c r="CB88" i="10"/>
  <c r="O38" i="9"/>
  <c r="O95" i="9"/>
  <c r="O118" i="9"/>
  <c r="O115" i="9"/>
  <c r="O93" i="9"/>
  <c r="CB80" i="10"/>
  <c r="CB98" i="10"/>
  <c r="S8" i="10"/>
  <c r="V8" i="10" s="1"/>
  <c r="CB45" i="10"/>
  <c r="CB57" i="10"/>
  <c r="CB35" i="10"/>
  <c r="CB20" i="10"/>
  <c r="CB42" i="10"/>
  <c r="CB16" i="10"/>
  <c r="CB70" i="10"/>
  <c r="CB92" i="10"/>
  <c r="J17" i="9"/>
  <c r="K15" i="9"/>
  <c r="K14" i="9"/>
  <c r="J14" i="9"/>
  <c r="K17" i="9"/>
  <c r="K16" i="9"/>
  <c r="J15" i="9"/>
  <c r="J16" i="9"/>
  <c r="S7" i="10"/>
  <c r="V7" i="10" s="1"/>
  <c r="N23" i="9"/>
  <c r="AF13" i="9"/>
  <c r="AF9" i="9"/>
  <c r="AF7" i="9"/>
  <c r="AF14" i="9"/>
  <c r="AF5" i="9"/>
  <c r="AF10" i="9"/>
  <c r="AF6" i="9"/>
  <c r="AF8" i="9"/>
  <c r="AF12" i="9"/>
  <c r="AF11" i="9"/>
  <c r="X42" i="10"/>
  <c r="X74" i="10"/>
  <c r="X16" i="10"/>
  <c r="CB83" i="10"/>
  <c r="X91" i="10"/>
  <c r="X28" i="10"/>
  <c r="X80" i="10"/>
  <c r="X92" i="10"/>
  <c r="X95" i="10"/>
  <c r="X20" i="10"/>
  <c r="X62" i="10"/>
  <c r="X43" i="10"/>
  <c r="X84" i="10"/>
  <c r="X49" i="10"/>
  <c r="X66" i="10"/>
  <c r="X53" i="10"/>
  <c r="CB54" i="10"/>
  <c r="X58" i="10"/>
  <c r="X24" i="10"/>
  <c r="X45" i="10"/>
  <c r="X88" i="10"/>
  <c r="X87" i="10"/>
  <c r="X54" i="10"/>
  <c r="X73" i="10"/>
  <c r="X98" i="10"/>
  <c r="X104" i="10"/>
  <c r="X35" i="10"/>
  <c r="X48" i="10"/>
  <c r="X32" i="10"/>
  <c r="CB61" i="10"/>
  <c r="CB87" i="10"/>
  <c r="BC6" i="4"/>
  <c r="E12" i="3"/>
  <c r="E10" i="3"/>
  <c r="E8" i="3"/>
  <c r="Z7" i="4"/>
  <c r="AA7" i="4"/>
  <c r="AB7" i="4"/>
  <c r="Z8" i="4"/>
  <c r="AA8" i="4"/>
  <c r="AB8" i="4"/>
  <c r="AH8" i="4" s="1"/>
  <c r="Z9" i="4"/>
  <c r="AA9" i="4"/>
  <c r="AB9" i="4"/>
  <c r="Z10" i="4"/>
  <c r="AA10" i="4"/>
  <c r="AB10" i="4"/>
  <c r="Z11" i="4"/>
  <c r="AA11" i="4"/>
  <c r="AB11" i="4"/>
  <c r="Z12" i="4"/>
  <c r="AA12" i="4"/>
  <c r="AB12" i="4"/>
  <c r="AH12" i="4" s="1"/>
  <c r="Z13" i="4"/>
  <c r="AA13" i="4"/>
  <c r="AB13" i="4"/>
  <c r="Z14" i="4"/>
  <c r="AA14" i="4"/>
  <c r="AB14" i="4"/>
  <c r="Z15" i="4"/>
  <c r="AA15" i="4"/>
  <c r="AB15" i="4"/>
  <c r="Z16" i="4"/>
  <c r="AA16" i="4"/>
  <c r="AB16" i="4"/>
  <c r="AH16" i="4" s="1"/>
  <c r="Z17" i="4"/>
  <c r="AA17" i="4"/>
  <c r="AB17" i="4"/>
  <c r="Z18" i="4"/>
  <c r="AA18" i="4"/>
  <c r="AB18" i="4"/>
  <c r="AE18" i="4" s="1"/>
  <c r="Z19" i="4"/>
  <c r="AA19" i="4"/>
  <c r="AB19" i="4"/>
  <c r="Z20" i="4"/>
  <c r="AA20" i="4"/>
  <c r="AD20" i="4" s="1"/>
  <c r="AB20" i="4"/>
  <c r="Z21" i="4"/>
  <c r="AA21" i="4"/>
  <c r="AB21" i="4"/>
  <c r="Z22" i="4"/>
  <c r="AA22" i="4"/>
  <c r="AB22" i="4"/>
  <c r="AE22" i="4" s="1"/>
  <c r="Z23" i="4"/>
  <c r="AA23" i="4"/>
  <c r="AB23" i="4"/>
  <c r="Z24" i="4"/>
  <c r="AA24" i="4"/>
  <c r="AB24" i="4"/>
  <c r="AE24" i="4" s="1"/>
  <c r="Z25" i="4"/>
  <c r="AA25" i="4"/>
  <c r="AB25" i="4"/>
  <c r="Z26" i="4"/>
  <c r="AA26" i="4"/>
  <c r="AB26" i="4"/>
  <c r="Z27" i="4"/>
  <c r="AA27" i="4"/>
  <c r="AB27" i="4"/>
  <c r="Z28" i="4"/>
  <c r="AA28" i="4"/>
  <c r="AB28" i="4"/>
  <c r="Z29" i="4"/>
  <c r="AA29" i="4"/>
  <c r="AB29" i="4"/>
  <c r="Z30" i="4"/>
  <c r="AA30" i="4"/>
  <c r="AB30" i="4"/>
  <c r="AE30" i="4" s="1"/>
  <c r="Z31" i="4"/>
  <c r="AA31" i="4"/>
  <c r="AB31" i="4"/>
  <c r="Z32" i="4"/>
  <c r="AA32" i="4"/>
  <c r="AB32" i="4"/>
  <c r="AE32" i="4" s="1"/>
  <c r="Z33" i="4"/>
  <c r="AA33" i="4"/>
  <c r="AB33" i="4"/>
  <c r="Z34" i="4"/>
  <c r="AA34" i="4"/>
  <c r="AB34" i="4"/>
  <c r="Z35" i="4"/>
  <c r="AA35" i="4"/>
  <c r="AB35" i="4"/>
  <c r="Z36" i="4"/>
  <c r="AA36" i="4"/>
  <c r="AB36" i="4"/>
  <c r="AE36" i="4" s="1"/>
  <c r="Z37" i="4"/>
  <c r="AA37" i="4"/>
  <c r="AB37" i="4"/>
  <c r="Z38" i="4"/>
  <c r="AA38" i="4"/>
  <c r="AB38" i="4"/>
  <c r="Z39" i="4"/>
  <c r="AA39" i="4"/>
  <c r="AB39" i="4"/>
  <c r="Z40" i="4"/>
  <c r="AA40" i="4"/>
  <c r="AB40" i="4"/>
  <c r="Z41" i="4"/>
  <c r="AA41" i="4"/>
  <c r="AD41" i="4" s="1"/>
  <c r="AB41" i="4"/>
  <c r="Z42" i="4"/>
  <c r="AA42" i="4"/>
  <c r="AB42" i="4"/>
  <c r="AE42" i="4" s="1"/>
  <c r="Z43" i="4"/>
  <c r="AA43" i="4"/>
  <c r="AB43" i="4"/>
  <c r="Z44" i="4"/>
  <c r="AA44" i="4"/>
  <c r="AB44" i="4"/>
  <c r="AE44" i="4" s="1"/>
  <c r="Z45" i="4"/>
  <c r="AA45" i="4"/>
  <c r="AB45" i="4"/>
  <c r="Z46" i="4"/>
  <c r="AA46" i="4"/>
  <c r="AB46" i="4"/>
  <c r="AE46" i="4" s="1"/>
  <c r="Z47" i="4"/>
  <c r="AA47" i="4"/>
  <c r="AB47" i="4"/>
  <c r="Z48" i="4"/>
  <c r="AA48" i="4"/>
  <c r="AB48" i="4"/>
  <c r="AE48" i="4" s="1"/>
  <c r="Z49" i="4"/>
  <c r="AA49" i="4"/>
  <c r="AB49" i="4"/>
  <c r="Z50" i="4"/>
  <c r="AA50" i="4"/>
  <c r="AB50" i="4"/>
  <c r="Z51" i="4"/>
  <c r="AA51" i="4"/>
  <c r="AB51" i="4"/>
  <c r="Z52" i="4"/>
  <c r="AA52" i="4"/>
  <c r="AB52" i="4"/>
  <c r="Z53" i="4"/>
  <c r="AA53" i="4"/>
  <c r="AB53" i="4"/>
  <c r="Z54" i="4"/>
  <c r="AA54" i="4"/>
  <c r="AB54" i="4"/>
  <c r="Z55" i="4"/>
  <c r="AA55" i="4"/>
  <c r="AB55" i="4"/>
  <c r="Z56" i="4"/>
  <c r="AA56" i="4"/>
  <c r="AD56" i="4" s="1"/>
  <c r="AB56" i="4"/>
  <c r="Z57" i="4"/>
  <c r="AA57" i="4"/>
  <c r="AB57" i="4"/>
  <c r="Z58" i="4"/>
  <c r="AA58" i="4"/>
  <c r="AB58" i="4"/>
  <c r="AH58" i="4" s="1"/>
  <c r="Z59" i="4"/>
  <c r="AA59" i="4"/>
  <c r="AB59" i="4"/>
  <c r="Z60" i="4"/>
  <c r="AA60" i="4"/>
  <c r="AB60" i="4"/>
  <c r="Z61" i="4"/>
  <c r="AA61" i="4"/>
  <c r="AB61" i="4"/>
  <c r="Z62" i="4"/>
  <c r="AA62" i="4"/>
  <c r="AB62" i="4"/>
  <c r="AH62" i="4" s="1"/>
  <c r="Z63" i="4"/>
  <c r="AA63" i="4"/>
  <c r="AB63" i="4"/>
  <c r="Z64" i="4"/>
  <c r="AA64" i="4"/>
  <c r="AB64" i="4"/>
  <c r="AH64" i="4" s="1"/>
  <c r="Z65" i="4"/>
  <c r="AA65" i="4"/>
  <c r="AD65" i="4" s="1"/>
  <c r="AB65" i="4"/>
  <c r="Z66" i="4"/>
  <c r="AA66" i="4"/>
  <c r="AB66" i="4"/>
  <c r="AE66" i="4" s="1"/>
  <c r="Z67" i="4"/>
  <c r="AA67" i="4"/>
  <c r="AD67" i="4" s="1"/>
  <c r="AB67" i="4"/>
  <c r="Z68" i="4"/>
  <c r="AA68" i="4"/>
  <c r="AD68" i="4" s="1"/>
  <c r="AB68" i="4"/>
  <c r="AH68" i="4" s="1"/>
  <c r="Z69" i="4"/>
  <c r="AA69" i="4"/>
  <c r="AB69" i="4"/>
  <c r="Z70" i="4"/>
  <c r="AA70" i="4"/>
  <c r="AD70" i="4" s="1"/>
  <c r="AB70" i="4"/>
  <c r="AH70" i="4" s="1"/>
  <c r="Z71" i="4"/>
  <c r="AA71" i="4"/>
  <c r="AB71" i="4"/>
  <c r="AE71" i="4" s="1"/>
  <c r="Z72" i="4"/>
  <c r="AA72" i="4"/>
  <c r="AD72" i="4" s="1"/>
  <c r="AB72" i="4"/>
  <c r="AE72" i="4" s="1"/>
  <c r="Z73" i="4"/>
  <c r="AA73" i="4"/>
  <c r="AB73" i="4"/>
  <c r="AE73" i="4" s="1"/>
  <c r="Z74" i="4"/>
  <c r="AA74" i="4"/>
  <c r="AB74" i="4"/>
  <c r="AE74" i="4" s="1"/>
  <c r="Z75" i="4"/>
  <c r="AA75" i="4"/>
  <c r="AD75" i="4" s="1"/>
  <c r="AB75" i="4"/>
  <c r="Z76" i="4"/>
  <c r="AA76" i="4"/>
  <c r="AD76" i="4" s="1"/>
  <c r="AB76" i="4"/>
  <c r="AH76" i="4" s="1"/>
  <c r="Z77" i="4"/>
  <c r="AA77" i="4"/>
  <c r="AB77" i="4"/>
  <c r="Z78" i="4"/>
  <c r="AA78" i="4"/>
  <c r="AB78" i="4"/>
  <c r="AH78" i="4" s="1"/>
  <c r="Z79" i="4"/>
  <c r="AA79" i="4"/>
  <c r="AD79" i="4" s="1"/>
  <c r="AB79" i="4"/>
  <c r="Z80" i="4"/>
  <c r="AA80" i="4"/>
  <c r="AB80" i="4"/>
  <c r="AE80" i="4" s="1"/>
  <c r="Z81" i="4"/>
  <c r="AA81" i="4"/>
  <c r="AD81" i="4" s="1"/>
  <c r="AB81" i="4"/>
  <c r="Z82" i="4"/>
  <c r="AA82" i="4"/>
  <c r="AD82" i="4" s="1"/>
  <c r="AB82" i="4"/>
  <c r="AH82" i="4" s="1"/>
  <c r="Z83" i="4"/>
  <c r="AA83" i="4"/>
  <c r="AD83" i="4" s="1"/>
  <c r="AB83" i="4"/>
  <c r="Z84" i="4"/>
  <c r="AA84" i="4"/>
  <c r="AB84" i="4"/>
  <c r="AH84" i="4" s="1"/>
  <c r="Z85" i="4"/>
  <c r="AA85" i="4"/>
  <c r="AB85" i="4"/>
  <c r="Z86" i="4"/>
  <c r="AA86" i="4"/>
  <c r="AD86" i="4" s="1"/>
  <c r="AB86" i="4"/>
  <c r="AH86" i="4" s="1"/>
  <c r="Z87" i="4"/>
  <c r="AA87" i="4"/>
  <c r="AD87" i="4" s="1"/>
  <c r="AB87" i="4"/>
  <c r="Z88" i="4"/>
  <c r="AA88" i="4"/>
  <c r="AD88" i="4" s="1"/>
  <c r="AB88" i="4"/>
  <c r="AE88" i="4" s="1"/>
  <c r="Z89" i="4"/>
  <c r="AA89" i="4"/>
  <c r="AD89" i="4" s="1"/>
  <c r="AB89" i="4"/>
  <c r="Z90" i="4"/>
  <c r="AA90" i="4"/>
  <c r="AD90" i="4" s="1"/>
  <c r="AB90" i="4"/>
  <c r="AH90" i="4" s="1"/>
  <c r="Z91" i="4"/>
  <c r="AA91" i="4"/>
  <c r="AD91" i="4" s="1"/>
  <c r="AB91" i="4"/>
  <c r="Z92" i="4"/>
  <c r="AA92" i="4"/>
  <c r="AD92" i="4" s="1"/>
  <c r="AB92" i="4"/>
  <c r="AH92" i="4" s="1"/>
  <c r="Z93" i="4"/>
  <c r="AA93" i="4"/>
  <c r="AD93" i="4" s="1"/>
  <c r="AB93" i="4"/>
  <c r="Z94" i="4"/>
  <c r="AA94" i="4"/>
  <c r="AD94" i="4" s="1"/>
  <c r="AB94" i="4"/>
  <c r="AH94" i="4" s="1"/>
  <c r="Z95" i="4"/>
  <c r="AA95" i="4"/>
  <c r="AD95" i="4" s="1"/>
  <c r="AB95" i="4"/>
  <c r="Z96" i="4"/>
  <c r="AA96" i="4"/>
  <c r="AD96" i="4" s="1"/>
  <c r="AB96" i="4"/>
  <c r="Z97" i="4"/>
  <c r="AA97" i="4"/>
  <c r="AD97" i="4" s="1"/>
  <c r="AB97" i="4"/>
  <c r="Z98" i="4"/>
  <c r="AA98" i="4"/>
  <c r="AD98" i="4" s="1"/>
  <c r="AB98" i="4"/>
  <c r="AH98" i="4" s="1"/>
  <c r="Z99" i="4"/>
  <c r="AA99" i="4"/>
  <c r="AD99" i="4" s="1"/>
  <c r="AB99" i="4"/>
  <c r="AE99" i="4" s="1"/>
  <c r="Z100" i="4"/>
  <c r="AA100" i="4"/>
  <c r="AB100" i="4"/>
  <c r="AE100" i="4" s="1"/>
  <c r="Z101" i="4"/>
  <c r="AA101" i="4"/>
  <c r="AD101" i="4" s="1"/>
  <c r="AB101" i="4"/>
  <c r="Z102" i="4"/>
  <c r="AA102" i="4"/>
  <c r="AD102" i="4" s="1"/>
  <c r="AB102" i="4"/>
  <c r="AH102" i="4" s="1"/>
  <c r="Z103" i="4"/>
  <c r="AA103" i="4"/>
  <c r="AD103" i="4" s="1"/>
  <c r="AB103" i="4"/>
  <c r="AE103" i="4" s="1"/>
  <c r="Z104" i="4"/>
  <c r="AA104" i="4"/>
  <c r="AD104" i="4" s="1"/>
  <c r="AB104" i="4"/>
  <c r="AE104" i="4" s="1"/>
  <c r="Z105" i="4"/>
  <c r="AA105" i="4"/>
  <c r="AD105" i="4" s="1"/>
  <c r="AB105" i="4"/>
  <c r="AA6" i="4"/>
  <c r="AB6" i="4"/>
  <c r="Z6" i="4"/>
  <c r="AK105" i="4"/>
  <c r="AJ105" i="4"/>
  <c r="AI105" i="4"/>
  <c r="AK104" i="4"/>
  <c r="AJ104" i="4"/>
  <c r="AI104" i="4"/>
  <c r="AK103" i="4"/>
  <c r="AJ103" i="4"/>
  <c r="AI103" i="4"/>
  <c r="AK102" i="4"/>
  <c r="AJ102" i="4"/>
  <c r="AI102" i="4"/>
  <c r="AK101" i="4"/>
  <c r="AJ101" i="4"/>
  <c r="AI101" i="4"/>
  <c r="AK100" i="4"/>
  <c r="AJ100" i="4"/>
  <c r="AI100" i="4"/>
  <c r="AK99" i="4"/>
  <c r="AJ99" i="4"/>
  <c r="AI99" i="4"/>
  <c r="AK98" i="4"/>
  <c r="AJ98" i="4"/>
  <c r="AI98" i="4"/>
  <c r="AK97" i="4"/>
  <c r="AJ97" i="4"/>
  <c r="AI97" i="4"/>
  <c r="AK96" i="4"/>
  <c r="AJ96" i="4"/>
  <c r="AI96" i="4"/>
  <c r="AK95" i="4"/>
  <c r="AJ95" i="4"/>
  <c r="AI95" i="4"/>
  <c r="AK94" i="4"/>
  <c r="AJ94" i="4"/>
  <c r="AI94" i="4"/>
  <c r="AK93" i="4"/>
  <c r="AJ93" i="4"/>
  <c r="AI93" i="4"/>
  <c r="AK92" i="4"/>
  <c r="AJ92" i="4"/>
  <c r="AI92" i="4"/>
  <c r="AK91" i="4"/>
  <c r="AJ91" i="4"/>
  <c r="AI91" i="4"/>
  <c r="AK90" i="4"/>
  <c r="AJ90" i="4"/>
  <c r="AI90" i="4"/>
  <c r="AK89" i="4"/>
  <c r="AJ89" i="4"/>
  <c r="AI89" i="4"/>
  <c r="AK88" i="4"/>
  <c r="AJ88" i="4"/>
  <c r="AI88" i="4"/>
  <c r="AK87" i="4"/>
  <c r="AJ87" i="4"/>
  <c r="AI87" i="4"/>
  <c r="AK86" i="4"/>
  <c r="AJ86" i="4"/>
  <c r="AI86" i="4"/>
  <c r="AK85" i="4"/>
  <c r="AJ85" i="4"/>
  <c r="AI85" i="4"/>
  <c r="AK84" i="4"/>
  <c r="AJ84" i="4"/>
  <c r="AI84" i="4"/>
  <c r="AK83" i="4"/>
  <c r="AJ83" i="4"/>
  <c r="AI83" i="4"/>
  <c r="AK82" i="4"/>
  <c r="AJ82" i="4"/>
  <c r="AI82" i="4"/>
  <c r="AK81" i="4"/>
  <c r="AJ81" i="4"/>
  <c r="AI81" i="4"/>
  <c r="AK80" i="4"/>
  <c r="AJ80" i="4"/>
  <c r="AI80" i="4"/>
  <c r="AK79" i="4"/>
  <c r="AJ79" i="4"/>
  <c r="AI79" i="4"/>
  <c r="AK78" i="4"/>
  <c r="AJ78" i="4"/>
  <c r="AI78" i="4"/>
  <c r="AK77" i="4"/>
  <c r="AJ77" i="4"/>
  <c r="AI77" i="4"/>
  <c r="AK76" i="4"/>
  <c r="AJ76" i="4"/>
  <c r="AI76" i="4"/>
  <c r="AK75" i="4"/>
  <c r="AJ75" i="4"/>
  <c r="AI75" i="4"/>
  <c r="AK74" i="4"/>
  <c r="AJ74" i="4"/>
  <c r="AI74" i="4"/>
  <c r="AK73" i="4"/>
  <c r="AJ73" i="4"/>
  <c r="AI73" i="4"/>
  <c r="AK72" i="4"/>
  <c r="AJ72" i="4"/>
  <c r="AI72" i="4"/>
  <c r="AK71" i="4"/>
  <c r="AJ71" i="4"/>
  <c r="AI71" i="4"/>
  <c r="AK70" i="4"/>
  <c r="AJ70" i="4"/>
  <c r="AI70" i="4"/>
  <c r="AK69" i="4"/>
  <c r="AJ69" i="4"/>
  <c r="AI69" i="4"/>
  <c r="AK68" i="4"/>
  <c r="AJ68" i="4"/>
  <c r="AI68" i="4"/>
  <c r="AK67" i="4"/>
  <c r="AJ67" i="4"/>
  <c r="AI67" i="4"/>
  <c r="AK66" i="4"/>
  <c r="AJ66" i="4"/>
  <c r="AI66" i="4"/>
  <c r="AK65" i="4"/>
  <c r="AJ65" i="4"/>
  <c r="AI65" i="4"/>
  <c r="AK64" i="4"/>
  <c r="AJ64" i="4"/>
  <c r="AI64" i="4"/>
  <c r="AK63" i="4"/>
  <c r="AJ63" i="4"/>
  <c r="AI63" i="4"/>
  <c r="AK62" i="4"/>
  <c r="AJ62" i="4"/>
  <c r="AI62" i="4"/>
  <c r="AK61" i="4"/>
  <c r="AJ61" i="4"/>
  <c r="AI61" i="4"/>
  <c r="AK60" i="4"/>
  <c r="AJ60" i="4"/>
  <c r="AI60" i="4"/>
  <c r="AK59" i="4"/>
  <c r="AJ59" i="4"/>
  <c r="AI59" i="4"/>
  <c r="AK58" i="4"/>
  <c r="AJ58" i="4"/>
  <c r="AI58" i="4"/>
  <c r="AK57" i="4"/>
  <c r="AJ57" i="4"/>
  <c r="AI57" i="4"/>
  <c r="AK56" i="4"/>
  <c r="AJ56" i="4"/>
  <c r="AI56" i="4"/>
  <c r="AK55" i="4"/>
  <c r="AJ55" i="4"/>
  <c r="AI55" i="4"/>
  <c r="AK54" i="4"/>
  <c r="AJ54" i="4"/>
  <c r="AI54" i="4"/>
  <c r="AK53" i="4"/>
  <c r="AJ53" i="4"/>
  <c r="AI53" i="4"/>
  <c r="AK52" i="4"/>
  <c r="AJ52" i="4"/>
  <c r="AI52" i="4"/>
  <c r="AK51" i="4"/>
  <c r="AJ51" i="4"/>
  <c r="AI51" i="4"/>
  <c r="AK50" i="4"/>
  <c r="AJ50" i="4"/>
  <c r="AI50" i="4"/>
  <c r="AK49" i="4"/>
  <c r="AJ49" i="4"/>
  <c r="AI49" i="4"/>
  <c r="AK48" i="4"/>
  <c r="AJ48" i="4"/>
  <c r="AI48" i="4"/>
  <c r="AK47" i="4"/>
  <c r="AJ47" i="4"/>
  <c r="AI47" i="4"/>
  <c r="AK46" i="4"/>
  <c r="AJ46" i="4"/>
  <c r="AI46" i="4"/>
  <c r="AK45" i="4"/>
  <c r="AJ45" i="4"/>
  <c r="AI45" i="4"/>
  <c r="AK44" i="4"/>
  <c r="AJ44" i="4"/>
  <c r="AI44" i="4"/>
  <c r="AK43" i="4"/>
  <c r="AJ43" i="4"/>
  <c r="AI43" i="4"/>
  <c r="AK42" i="4"/>
  <c r="AJ42" i="4"/>
  <c r="AI42" i="4"/>
  <c r="AK41" i="4"/>
  <c r="AJ41" i="4"/>
  <c r="AI41" i="4"/>
  <c r="AK40" i="4"/>
  <c r="AJ40" i="4"/>
  <c r="AI40" i="4"/>
  <c r="AK39" i="4"/>
  <c r="AJ39" i="4"/>
  <c r="AI39" i="4"/>
  <c r="AK38" i="4"/>
  <c r="AJ38" i="4"/>
  <c r="AI38" i="4"/>
  <c r="AK37" i="4"/>
  <c r="AJ37" i="4"/>
  <c r="AI37" i="4"/>
  <c r="AK36" i="4"/>
  <c r="AJ36" i="4"/>
  <c r="AI36" i="4"/>
  <c r="AK35" i="4"/>
  <c r="AJ35" i="4"/>
  <c r="AI35" i="4"/>
  <c r="AK34" i="4"/>
  <c r="AJ34" i="4"/>
  <c r="AI34" i="4"/>
  <c r="AK33" i="4"/>
  <c r="AJ33" i="4"/>
  <c r="AI33" i="4"/>
  <c r="AK32" i="4"/>
  <c r="AJ32" i="4"/>
  <c r="AI32" i="4"/>
  <c r="AK31" i="4"/>
  <c r="AJ31" i="4"/>
  <c r="AI31" i="4"/>
  <c r="AK30" i="4"/>
  <c r="AJ30" i="4"/>
  <c r="AI30" i="4"/>
  <c r="AK29" i="4"/>
  <c r="AJ29" i="4"/>
  <c r="AI29" i="4"/>
  <c r="AK28" i="4"/>
  <c r="AJ28" i="4"/>
  <c r="AI28" i="4"/>
  <c r="AK27" i="4"/>
  <c r="AJ27" i="4"/>
  <c r="AI27" i="4"/>
  <c r="AK26" i="4"/>
  <c r="AJ26" i="4"/>
  <c r="AI26" i="4"/>
  <c r="AK25" i="4"/>
  <c r="AJ25" i="4"/>
  <c r="AI25" i="4"/>
  <c r="AK24" i="4"/>
  <c r="AJ24" i="4"/>
  <c r="AI24" i="4"/>
  <c r="AK23" i="4"/>
  <c r="AJ23" i="4"/>
  <c r="AI23" i="4"/>
  <c r="AK22" i="4"/>
  <c r="AJ22" i="4"/>
  <c r="AI22" i="4"/>
  <c r="AK21" i="4"/>
  <c r="AJ21" i="4"/>
  <c r="AI21" i="4"/>
  <c r="AK20" i="4"/>
  <c r="AJ20" i="4"/>
  <c r="AI20" i="4"/>
  <c r="AK19" i="4"/>
  <c r="AJ19" i="4"/>
  <c r="AI19" i="4"/>
  <c r="AK18" i="4"/>
  <c r="AJ18" i="4"/>
  <c r="AI18" i="4"/>
  <c r="AK17" i="4"/>
  <c r="AJ17" i="4"/>
  <c r="AI17" i="4"/>
  <c r="AK16" i="4"/>
  <c r="AJ16" i="4"/>
  <c r="AI16" i="4"/>
  <c r="AK15" i="4"/>
  <c r="AJ15" i="4"/>
  <c r="AI15" i="4"/>
  <c r="AK14" i="4"/>
  <c r="AJ14" i="4"/>
  <c r="AI14" i="4"/>
  <c r="AK13" i="4"/>
  <c r="AJ13" i="4"/>
  <c r="AI13" i="4"/>
  <c r="AK12" i="4"/>
  <c r="AJ12" i="4"/>
  <c r="AI12" i="4"/>
  <c r="AK11" i="4"/>
  <c r="AJ11" i="4"/>
  <c r="AI11" i="4"/>
  <c r="AK10" i="4"/>
  <c r="AJ10" i="4"/>
  <c r="AI10" i="4"/>
  <c r="AK9" i="4"/>
  <c r="AJ9" i="4"/>
  <c r="AI9" i="4"/>
  <c r="AK8" i="4"/>
  <c r="AJ8" i="4"/>
  <c r="AI8" i="4"/>
  <c r="AK7" i="4"/>
  <c r="AJ7" i="4"/>
  <c r="AI7" i="4"/>
  <c r="AK6" i="4"/>
  <c r="AJ6" i="4"/>
  <c r="AI6" i="4"/>
  <c r="T7" i="4"/>
  <c r="T8" i="4"/>
  <c r="T9" i="4"/>
  <c r="T10" i="4"/>
  <c r="T11" i="4"/>
  <c r="T12" i="4"/>
  <c r="T13" i="4"/>
  <c r="T14" i="4"/>
  <c r="T15" i="4"/>
  <c r="T16" i="4"/>
  <c r="T17" i="4"/>
  <c r="T18" i="4"/>
  <c r="T19" i="4"/>
  <c r="T20" i="4"/>
  <c r="T21" i="4"/>
  <c r="T22" i="4"/>
  <c r="T23" i="4"/>
  <c r="T24" i="4"/>
  <c r="T25" i="4"/>
  <c r="T26" i="4"/>
  <c r="T27" i="4"/>
  <c r="T28" i="4"/>
  <c r="T29" i="4"/>
  <c r="T30" i="4"/>
  <c r="T31" i="4"/>
  <c r="T32" i="4"/>
  <c r="T33" i="4"/>
  <c r="T34" i="4"/>
  <c r="T35" i="4"/>
  <c r="T36" i="4"/>
  <c r="T37" i="4"/>
  <c r="T38" i="4"/>
  <c r="T39" i="4"/>
  <c r="T40" i="4"/>
  <c r="T41" i="4"/>
  <c r="T42" i="4"/>
  <c r="T43" i="4"/>
  <c r="T44" i="4"/>
  <c r="T45" i="4"/>
  <c r="T46" i="4"/>
  <c r="T47" i="4"/>
  <c r="T48" i="4"/>
  <c r="T49" i="4"/>
  <c r="T50" i="4"/>
  <c r="T51" i="4"/>
  <c r="T52" i="4"/>
  <c r="T53" i="4"/>
  <c r="T54" i="4"/>
  <c r="T55" i="4"/>
  <c r="T56" i="4"/>
  <c r="T57" i="4"/>
  <c r="T58" i="4"/>
  <c r="T59" i="4"/>
  <c r="T60" i="4"/>
  <c r="T61" i="4"/>
  <c r="T62" i="4"/>
  <c r="T63" i="4"/>
  <c r="T64" i="4"/>
  <c r="T65" i="4"/>
  <c r="T66" i="4"/>
  <c r="T67" i="4"/>
  <c r="T68" i="4"/>
  <c r="T69" i="4"/>
  <c r="T70" i="4"/>
  <c r="T71" i="4"/>
  <c r="T72" i="4"/>
  <c r="V72" i="4" s="1"/>
  <c r="T73" i="4"/>
  <c r="T74" i="4"/>
  <c r="T75" i="4"/>
  <c r="T76" i="4"/>
  <c r="T77" i="4"/>
  <c r="T78" i="4"/>
  <c r="T79" i="4"/>
  <c r="T80" i="4"/>
  <c r="T81" i="4"/>
  <c r="T82" i="4"/>
  <c r="T83" i="4"/>
  <c r="T84" i="4"/>
  <c r="T85" i="4"/>
  <c r="T86" i="4"/>
  <c r="V86" i="4" s="1"/>
  <c r="T87" i="4"/>
  <c r="T88" i="4"/>
  <c r="T89" i="4"/>
  <c r="V89" i="4" s="1"/>
  <c r="T90" i="4"/>
  <c r="V90" i="4" s="1"/>
  <c r="T91" i="4"/>
  <c r="V91" i="4" s="1"/>
  <c r="T92" i="4"/>
  <c r="V92" i="4" s="1"/>
  <c r="T93" i="4"/>
  <c r="V93" i="4" s="1"/>
  <c r="T94" i="4"/>
  <c r="V94" i="4" s="1"/>
  <c r="T95" i="4"/>
  <c r="V95" i="4" s="1"/>
  <c r="T96" i="4"/>
  <c r="V96" i="4" s="1"/>
  <c r="T97" i="4"/>
  <c r="V97" i="4" s="1"/>
  <c r="T98" i="4"/>
  <c r="V98" i="4" s="1"/>
  <c r="T99" i="4"/>
  <c r="V99" i="4" s="1"/>
  <c r="T100" i="4"/>
  <c r="V100" i="4" s="1"/>
  <c r="T101" i="4"/>
  <c r="V101" i="4" s="1"/>
  <c r="T102" i="4"/>
  <c r="V102" i="4" s="1"/>
  <c r="T103" i="4"/>
  <c r="V103" i="4" s="1"/>
  <c r="T104" i="4"/>
  <c r="V104" i="4" s="1"/>
  <c r="T105" i="4"/>
  <c r="V105" i="4" s="1"/>
  <c r="T6" i="4"/>
  <c r="AD24" i="10" l="1"/>
  <c r="V24" i="10"/>
  <c r="N85" i="9"/>
  <c r="AD16" i="10"/>
  <c r="V16" i="10"/>
  <c r="R32" i="9" s="1"/>
  <c r="N29" i="9"/>
  <c r="V42" i="10"/>
  <c r="AD42" i="10"/>
  <c r="AD25" i="10"/>
  <c r="V25" i="10"/>
  <c r="P48" i="9"/>
  <c r="V32" i="10"/>
  <c r="R48" i="9" s="1"/>
  <c r="AC32" i="10"/>
  <c r="V28" i="10"/>
  <c r="R44" i="9" s="1"/>
  <c r="AD28" i="10"/>
  <c r="S53" i="10"/>
  <c r="V53" i="10" s="1"/>
  <c r="AE37" i="10"/>
  <c r="V37" i="10"/>
  <c r="AC58" i="10"/>
  <c r="V58" i="10"/>
  <c r="R74" i="9" s="1"/>
  <c r="AC29" i="10"/>
  <c r="V29" i="10"/>
  <c r="AC13" i="10"/>
  <c r="V13" i="10"/>
  <c r="R29" i="9" s="1"/>
  <c r="AD22" i="10"/>
  <c r="V22" i="10"/>
  <c r="R38" i="9" s="1"/>
  <c r="AD48" i="10"/>
  <c r="V48" i="10"/>
  <c r="R64" i="9" s="1"/>
  <c r="AE40" i="10"/>
  <c r="V40" i="10"/>
  <c r="AC36" i="10"/>
  <c r="V36" i="10"/>
  <c r="R52" i="9" s="1"/>
  <c r="AD14" i="10"/>
  <c r="V14" i="10"/>
  <c r="AD54" i="10"/>
  <c r="V54" i="10"/>
  <c r="R70" i="9" s="1"/>
  <c r="S23" i="10"/>
  <c r="V23" i="10" s="1"/>
  <c r="R39" i="9" s="1"/>
  <c r="O90" i="9"/>
  <c r="S30" i="10"/>
  <c r="S60" i="10"/>
  <c r="P76" i="9" s="1"/>
  <c r="AD51" i="10"/>
  <c r="AE51" i="10"/>
  <c r="P90" i="9"/>
  <c r="AC42" i="10"/>
  <c r="R58" i="9"/>
  <c r="P58" i="9"/>
  <c r="AU42" i="10"/>
  <c r="AE39" i="10"/>
  <c r="AD39" i="10"/>
  <c r="AD34" i="10"/>
  <c r="AE34" i="10"/>
  <c r="AC28" i="10"/>
  <c r="AU28" i="10"/>
  <c r="P44" i="9"/>
  <c r="AU70" i="10"/>
  <c r="P86" i="9"/>
  <c r="AD17" i="10"/>
  <c r="AE17" i="10"/>
  <c r="S71" i="10"/>
  <c r="N87" i="9"/>
  <c r="AE45" i="10"/>
  <c r="AD45" i="10"/>
  <c r="S73" i="10"/>
  <c r="N89" i="9"/>
  <c r="N73" i="9"/>
  <c r="S57" i="10"/>
  <c r="N93" i="9"/>
  <c r="S77" i="10"/>
  <c r="V77" i="10" s="1"/>
  <c r="AD23" i="10"/>
  <c r="AD50" i="10"/>
  <c r="AE50" i="10"/>
  <c r="S75" i="10"/>
  <c r="N91" i="9"/>
  <c r="S72" i="10"/>
  <c r="N88" i="9"/>
  <c r="S76" i="10"/>
  <c r="V76" i="10" s="1"/>
  <c r="N92" i="9"/>
  <c r="AE53" i="10"/>
  <c r="P69" i="9"/>
  <c r="R69" i="9"/>
  <c r="P23" i="9"/>
  <c r="AD7" i="10"/>
  <c r="N75" i="9"/>
  <c r="S59" i="10"/>
  <c r="V59" i="10" s="1"/>
  <c r="AU48" i="10"/>
  <c r="P64" i="9"/>
  <c r="AC48" i="10"/>
  <c r="AU49" i="10"/>
  <c r="AU50" i="10" s="1"/>
  <c r="P65" i="9"/>
  <c r="R65" i="9"/>
  <c r="AC49" i="10"/>
  <c r="N35" i="9"/>
  <c r="S19" i="10"/>
  <c r="V19" i="10" s="1"/>
  <c r="AC51" i="10"/>
  <c r="P67" i="9"/>
  <c r="R67" i="9"/>
  <c r="N43" i="9"/>
  <c r="S27" i="10"/>
  <c r="AU41" i="10"/>
  <c r="P57" i="9"/>
  <c r="R57" i="9"/>
  <c r="AC41" i="10"/>
  <c r="AU30" i="10"/>
  <c r="P46" i="9"/>
  <c r="N79" i="9"/>
  <c r="S63" i="10"/>
  <c r="V63" i="10" s="1"/>
  <c r="AU34" i="10"/>
  <c r="P50" i="9"/>
  <c r="R50" i="9"/>
  <c r="AC34" i="10"/>
  <c r="N62" i="9"/>
  <c r="S46" i="10"/>
  <c r="V46" i="10" s="1"/>
  <c r="AC23" i="10"/>
  <c r="AU36" i="10"/>
  <c r="P52" i="9"/>
  <c r="AD36" i="10"/>
  <c r="AU17" i="10"/>
  <c r="AV18" i="10" s="1"/>
  <c r="P33" i="9"/>
  <c r="R33" i="9"/>
  <c r="AC17" i="10"/>
  <c r="N60" i="9"/>
  <c r="S44" i="10"/>
  <c r="V44" i="10" s="1"/>
  <c r="AU64" i="10"/>
  <c r="P80" i="9"/>
  <c r="R80" i="9"/>
  <c r="AE64" i="10"/>
  <c r="AU65" i="10"/>
  <c r="P81" i="9"/>
  <c r="R81" i="9"/>
  <c r="AC65" i="10"/>
  <c r="N54" i="9"/>
  <c r="S38" i="10"/>
  <c r="V38" i="10" s="1"/>
  <c r="AU69" i="10"/>
  <c r="P85" i="9"/>
  <c r="AD69" i="10"/>
  <c r="R85" i="9"/>
  <c r="N71" i="9"/>
  <c r="S55" i="10"/>
  <c r="N42" i="9"/>
  <c r="S26" i="10"/>
  <c r="AU25" i="10"/>
  <c r="AC25" i="10"/>
  <c r="P41" i="9"/>
  <c r="R41" i="9"/>
  <c r="AU40" i="10"/>
  <c r="P56" i="9"/>
  <c r="R56" i="9"/>
  <c r="AC40" i="10"/>
  <c r="AU58" i="10"/>
  <c r="P74" i="9"/>
  <c r="AE58" i="10"/>
  <c r="N83" i="9"/>
  <c r="S67" i="10"/>
  <c r="V67" i="10" s="1"/>
  <c r="N63" i="9"/>
  <c r="S47" i="10"/>
  <c r="N72" i="9"/>
  <c r="S56" i="10"/>
  <c r="V56" i="10" s="1"/>
  <c r="N68" i="9"/>
  <c r="S52" i="10"/>
  <c r="N37" i="9"/>
  <c r="S21" i="10"/>
  <c r="V21" i="10" s="1"/>
  <c r="N78" i="9"/>
  <c r="S62" i="10"/>
  <c r="AU39" i="10"/>
  <c r="AC39" i="10"/>
  <c r="P55" i="9"/>
  <c r="R55" i="9"/>
  <c r="AU22" i="10"/>
  <c r="P38" i="9"/>
  <c r="AC22" i="10"/>
  <c r="P66" i="9"/>
  <c r="AC50" i="10"/>
  <c r="R66" i="9"/>
  <c r="AU37" i="10"/>
  <c r="P53" i="9"/>
  <c r="AD37" i="10"/>
  <c r="R53" i="9"/>
  <c r="N49" i="9"/>
  <c r="S33" i="10"/>
  <c r="N77" i="9"/>
  <c r="S61" i="10"/>
  <c r="V61" i="10" s="1"/>
  <c r="N59" i="9"/>
  <c r="S43" i="10"/>
  <c r="V43" i="10" s="1"/>
  <c r="AU45" i="10"/>
  <c r="P61" i="9"/>
  <c r="R61" i="9"/>
  <c r="AC45" i="10"/>
  <c r="N47" i="9"/>
  <c r="S31" i="10"/>
  <c r="AU66" i="10"/>
  <c r="P82" i="9"/>
  <c r="R82" i="9"/>
  <c r="AD66" i="10"/>
  <c r="AU29" i="10"/>
  <c r="P45" i="9"/>
  <c r="R45" i="9"/>
  <c r="AD29" i="10"/>
  <c r="AU24" i="10"/>
  <c r="P40" i="9"/>
  <c r="R40" i="9"/>
  <c r="AC24" i="10"/>
  <c r="N34" i="9"/>
  <c r="S18" i="10"/>
  <c r="N84" i="9"/>
  <c r="S68" i="10"/>
  <c r="V68" i="10" s="1"/>
  <c r="AS57" i="10"/>
  <c r="AS65" i="10"/>
  <c r="AQ70" i="10"/>
  <c r="AP70" i="10"/>
  <c r="AR70" i="10"/>
  <c r="AO70" i="10"/>
  <c r="AR17" i="10"/>
  <c r="AP17" i="10"/>
  <c r="AO17" i="10"/>
  <c r="AQ17" i="10"/>
  <c r="X34" i="10"/>
  <c r="AR34" i="10"/>
  <c r="AP34" i="10"/>
  <c r="AQ34" i="10"/>
  <c r="AO34" i="10"/>
  <c r="AR29" i="10"/>
  <c r="AP29" i="10"/>
  <c r="AO29" i="10"/>
  <c r="AQ29" i="10"/>
  <c r="X70" i="10"/>
  <c r="AS87" i="10"/>
  <c r="X29" i="10"/>
  <c r="AS20" i="10"/>
  <c r="AS38" i="10"/>
  <c r="AS45" i="10"/>
  <c r="AS61" i="10"/>
  <c r="AS32" i="10"/>
  <c r="AS88" i="10"/>
  <c r="X17" i="10"/>
  <c r="AS83" i="10"/>
  <c r="AS39" i="10"/>
  <c r="BY31" i="10"/>
  <c r="CB31" i="10" s="1"/>
  <c r="AN31" i="10"/>
  <c r="BY15" i="10"/>
  <c r="CB15" i="10" s="1"/>
  <c r="AN15" i="10"/>
  <c r="AN18" i="10"/>
  <c r="BY18" i="10"/>
  <c r="CB18" i="10" s="1"/>
  <c r="AN75" i="10"/>
  <c r="BY75" i="10"/>
  <c r="CB75" i="10" s="1"/>
  <c r="BY100" i="10"/>
  <c r="CB100" i="10" s="1"/>
  <c r="AN100" i="10"/>
  <c r="BY33" i="10"/>
  <c r="CB33" i="10" s="1"/>
  <c r="AN33" i="10"/>
  <c r="AN11" i="10"/>
  <c r="BY11" i="10"/>
  <c r="CB11" i="10" s="1"/>
  <c r="BY103" i="10"/>
  <c r="CB103" i="10" s="1"/>
  <c r="AN103" i="10"/>
  <c r="AN51" i="10"/>
  <c r="BY51" i="10"/>
  <c r="CB51" i="10" s="1"/>
  <c r="AN89" i="10"/>
  <c r="BY89" i="10"/>
  <c r="CB89" i="10" s="1"/>
  <c r="BY7" i="10"/>
  <c r="CB7" i="10" s="1"/>
  <c r="AN7" i="10"/>
  <c r="BY90" i="10"/>
  <c r="CB90" i="10" s="1"/>
  <c r="AN90" i="10"/>
  <c r="AN105" i="10"/>
  <c r="BY105" i="10"/>
  <c r="CB105" i="10" s="1"/>
  <c r="AN8" i="10"/>
  <c r="BY8" i="10"/>
  <c r="CB8" i="10" s="1"/>
  <c r="BY22" i="10"/>
  <c r="CB22" i="10" s="1"/>
  <c r="AN22" i="10"/>
  <c r="BY101" i="10"/>
  <c r="CB101" i="10" s="1"/>
  <c r="AN101" i="10"/>
  <c r="AN25" i="10"/>
  <c r="BY25" i="10"/>
  <c r="CB25" i="10" s="1"/>
  <c r="AN12" i="10"/>
  <c r="BY12" i="10"/>
  <c r="CB12" i="10" s="1"/>
  <c r="BY9" i="10"/>
  <c r="CB9" i="10" s="1"/>
  <c r="AN9" i="10"/>
  <c r="AN76" i="10"/>
  <c r="BY76" i="10"/>
  <c r="CB76" i="10" s="1"/>
  <c r="BY30" i="10"/>
  <c r="CB30" i="10" s="1"/>
  <c r="AN30" i="10"/>
  <c r="AN102" i="10"/>
  <c r="BY102" i="10"/>
  <c r="CB102" i="10" s="1"/>
  <c r="BY52" i="10"/>
  <c r="CB52" i="10" s="1"/>
  <c r="AN52" i="10"/>
  <c r="BY14" i="10"/>
  <c r="CB14" i="10" s="1"/>
  <c r="AN14" i="10"/>
  <c r="BY13" i="10"/>
  <c r="CB13" i="10" s="1"/>
  <c r="AN13" i="10"/>
  <c r="AS91" i="10"/>
  <c r="P29" i="9"/>
  <c r="AD13" i="10"/>
  <c r="BY41" i="10"/>
  <c r="CB41" i="10" s="1"/>
  <c r="AN41" i="10"/>
  <c r="BY63" i="10"/>
  <c r="CB63" i="10" s="1"/>
  <c r="AN63" i="10"/>
  <c r="AN59" i="10"/>
  <c r="BY59" i="10"/>
  <c r="CB59" i="10" s="1"/>
  <c r="AN93" i="10"/>
  <c r="BY93" i="10"/>
  <c r="CB93" i="10" s="1"/>
  <c r="BY64" i="10"/>
  <c r="CB64" i="10" s="1"/>
  <c r="AN64" i="10"/>
  <c r="BY71" i="10"/>
  <c r="CB71" i="10" s="1"/>
  <c r="AN71" i="10"/>
  <c r="AN10" i="10"/>
  <c r="BY10" i="10"/>
  <c r="CB10" i="10" s="1"/>
  <c r="BY86" i="10"/>
  <c r="CB86" i="10" s="1"/>
  <c r="AN86" i="10"/>
  <c r="BY67" i="10"/>
  <c r="CB67" i="10" s="1"/>
  <c r="AN67" i="10"/>
  <c r="BY50" i="10"/>
  <c r="CB50" i="10" s="1"/>
  <c r="AN50" i="10"/>
  <c r="BY23" i="10"/>
  <c r="CB23" i="10" s="1"/>
  <c r="AN23" i="10"/>
  <c r="AN21" i="10"/>
  <c r="BY21" i="10"/>
  <c r="CB21" i="10" s="1"/>
  <c r="BY44" i="10"/>
  <c r="CB44" i="10" s="1"/>
  <c r="AN44" i="10"/>
  <c r="AN46" i="10"/>
  <c r="BY46" i="10"/>
  <c r="CB46" i="10" s="1"/>
  <c r="BY69" i="10"/>
  <c r="CB69" i="10" s="1"/>
  <c r="AN69" i="10"/>
  <c r="BY36" i="10"/>
  <c r="CB36" i="10" s="1"/>
  <c r="AN36" i="10"/>
  <c r="BY81" i="10"/>
  <c r="CB81" i="10" s="1"/>
  <c r="AN81" i="10"/>
  <c r="AN94" i="10"/>
  <c r="BY94" i="10"/>
  <c r="CB94" i="10" s="1"/>
  <c r="BY77" i="10"/>
  <c r="CB77" i="10" s="1"/>
  <c r="AN77" i="10"/>
  <c r="BY85" i="10"/>
  <c r="CB85" i="10" s="1"/>
  <c r="AN85" i="10"/>
  <c r="BY72" i="10"/>
  <c r="CB72" i="10" s="1"/>
  <c r="AN72" i="10"/>
  <c r="BY27" i="10"/>
  <c r="CB27" i="10" s="1"/>
  <c r="AN27" i="10"/>
  <c r="AN82" i="10"/>
  <c r="BY82" i="10"/>
  <c r="CB82" i="10" s="1"/>
  <c r="BY37" i="10"/>
  <c r="CB37" i="10" s="1"/>
  <c r="AN37" i="10"/>
  <c r="BY99" i="10"/>
  <c r="CB99" i="10" s="1"/>
  <c r="AN99" i="10"/>
  <c r="AN79" i="10"/>
  <c r="BY79" i="10"/>
  <c r="CB79" i="10" s="1"/>
  <c r="BY78" i="10"/>
  <c r="CB78" i="10" s="1"/>
  <c r="AN78" i="10"/>
  <c r="BY60" i="10"/>
  <c r="CB60" i="10" s="1"/>
  <c r="AN60" i="10"/>
  <c r="BY26" i="10"/>
  <c r="CB26" i="10" s="1"/>
  <c r="AN26" i="10"/>
  <c r="BY47" i="10"/>
  <c r="CB47" i="10" s="1"/>
  <c r="AN47" i="10"/>
  <c r="BY40" i="10"/>
  <c r="CB40" i="10" s="1"/>
  <c r="AN40" i="10"/>
  <c r="BY19" i="10"/>
  <c r="CB19" i="10" s="1"/>
  <c r="AN19" i="10"/>
  <c r="AN97" i="10"/>
  <c r="BY97" i="10"/>
  <c r="CB97" i="10" s="1"/>
  <c r="BY56" i="10"/>
  <c r="CB56" i="10" s="1"/>
  <c r="AN56" i="10"/>
  <c r="BY68" i="10"/>
  <c r="CB68" i="10" s="1"/>
  <c r="AN68" i="10"/>
  <c r="BY96" i="10"/>
  <c r="CB96" i="10" s="1"/>
  <c r="AN96" i="10"/>
  <c r="BY6" i="10"/>
  <c r="CB6" i="10" s="1"/>
  <c r="AN6" i="10"/>
  <c r="BY55" i="10"/>
  <c r="CB55" i="10" s="1"/>
  <c r="AN55" i="10"/>
  <c r="P24" i="9"/>
  <c r="R24" i="9"/>
  <c r="AC8" i="10"/>
  <c r="AU8" i="10"/>
  <c r="N24" i="9"/>
  <c r="AS80" i="10"/>
  <c r="AS24" i="10"/>
  <c r="P30" i="9"/>
  <c r="AU14" i="10"/>
  <c r="R30" i="9"/>
  <c r="AS58" i="10"/>
  <c r="N30" i="9"/>
  <c r="AS84" i="10"/>
  <c r="R23" i="9"/>
  <c r="AS16" i="10"/>
  <c r="AS73" i="10"/>
  <c r="AS54" i="10"/>
  <c r="AS66" i="10"/>
  <c r="AS74" i="10"/>
  <c r="AS43" i="10"/>
  <c r="AU13" i="10"/>
  <c r="AS48" i="10"/>
  <c r="AS53" i="10"/>
  <c r="AS62" i="10"/>
  <c r="AS35" i="10"/>
  <c r="AS98" i="10"/>
  <c r="AS95" i="10"/>
  <c r="AS92" i="10"/>
  <c r="S9" i="10"/>
  <c r="V9" i="10" s="1"/>
  <c r="N25" i="9"/>
  <c r="S12" i="10"/>
  <c r="N28" i="9"/>
  <c r="AE8" i="10"/>
  <c r="AC14" i="10"/>
  <c r="AE7" i="10"/>
  <c r="S11" i="10"/>
  <c r="N27" i="9"/>
  <c r="S10" i="10"/>
  <c r="V10" i="10" s="1"/>
  <c r="N26" i="9"/>
  <c r="S15" i="10"/>
  <c r="N31" i="9"/>
  <c r="AC7" i="10"/>
  <c r="S6" i="10"/>
  <c r="V6" i="10" s="1"/>
  <c r="N22" i="9"/>
  <c r="AS104" i="10"/>
  <c r="AS49" i="10"/>
  <c r="AS28" i="10"/>
  <c r="AS42" i="10"/>
  <c r="BS104" i="4"/>
  <c r="BS100" i="4"/>
  <c r="BS96" i="4"/>
  <c r="BS92" i="4"/>
  <c r="BV92" i="4" s="1"/>
  <c r="BS88" i="4"/>
  <c r="BS84" i="4"/>
  <c r="BV84" i="4" s="1"/>
  <c r="BS80" i="4"/>
  <c r="BS76" i="4"/>
  <c r="BV76" i="4" s="1"/>
  <c r="BS72" i="4"/>
  <c r="BS68" i="4"/>
  <c r="BV68" i="4" s="1"/>
  <c r="BS64" i="4"/>
  <c r="BV64" i="4" s="1"/>
  <c r="BS60" i="4"/>
  <c r="BS56" i="4"/>
  <c r="BS52" i="4"/>
  <c r="BS48" i="4"/>
  <c r="BS44" i="4"/>
  <c r="BS40" i="4"/>
  <c r="BS36" i="4"/>
  <c r="BS32" i="4"/>
  <c r="BS28" i="4"/>
  <c r="BS24" i="4"/>
  <c r="BS20" i="4"/>
  <c r="BS16" i="4"/>
  <c r="BV16" i="4" s="1"/>
  <c r="BS12" i="4"/>
  <c r="BV12" i="4" s="1"/>
  <c r="BS8" i="4"/>
  <c r="BV8" i="4" s="1"/>
  <c r="BS105" i="4"/>
  <c r="BS101" i="4"/>
  <c r="BS97" i="4"/>
  <c r="BS93" i="4"/>
  <c r="BS89" i="4"/>
  <c r="BS85" i="4"/>
  <c r="BS81" i="4"/>
  <c r="BS77" i="4"/>
  <c r="BS73" i="4"/>
  <c r="BS69" i="4"/>
  <c r="BS65" i="4"/>
  <c r="BS61" i="4"/>
  <c r="BS57" i="4"/>
  <c r="BS53" i="4"/>
  <c r="BS49" i="4"/>
  <c r="BS45" i="4"/>
  <c r="BS41" i="4"/>
  <c r="BS37" i="4"/>
  <c r="BS33" i="4"/>
  <c r="BS29" i="4"/>
  <c r="BS25" i="4"/>
  <c r="BS21" i="4"/>
  <c r="BS17" i="4"/>
  <c r="BS13" i="4"/>
  <c r="BS9" i="4"/>
  <c r="BS102" i="4"/>
  <c r="BV102" i="4" s="1"/>
  <c r="BS98" i="4"/>
  <c r="BV98" i="4" s="1"/>
  <c r="BS94" i="4"/>
  <c r="BV94" i="4" s="1"/>
  <c r="BS90" i="4"/>
  <c r="BV90" i="4" s="1"/>
  <c r="BS86" i="4"/>
  <c r="BV86" i="4" s="1"/>
  <c r="BS82" i="4"/>
  <c r="BV82" i="4" s="1"/>
  <c r="BS78" i="4"/>
  <c r="BV78" i="4" s="1"/>
  <c r="BS74" i="4"/>
  <c r="BS70" i="4"/>
  <c r="BV70" i="4" s="1"/>
  <c r="BS66" i="4"/>
  <c r="BS62" i="4"/>
  <c r="BV62" i="4" s="1"/>
  <c r="BS58" i="4"/>
  <c r="BV58" i="4" s="1"/>
  <c r="BS54" i="4"/>
  <c r="BS50" i="4"/>
  <c r="BS46" i="4"/>
  <c r="BS42" i="4"/>
  <c r="BS38" i="4"/>
  <c r="BS34" i="4"/>
  <c r="BS30" i="4"/>
  <c r="BS26" i="4"/>
  <c r="BS22" i="4"/>
  <c r="BS18" i="4"/>
  <c r="BS14" i="4"/>
  <c r="BS10" i="4"/>
  <c r="BS103" i="4"/>
  <c r="BS99" i="4"/>
  <c r="BS95" i="4"/>
  <c r="BS91" i="4"/>
  <c r="BS87" i="4"/>
  <c r="BS83" i="4"/>
  <c r="BS79" i="4"/>
  <c r="BS75" i="4"/>
  <c r="BS71" i="4"/>
  <c r="BS67" i="4"/>
  <c r="BS63" i="4"/>
  <c r="BS59" i="4"/>
  <c r="BS55" i="4"/>
  <c r="BS51" i="4"/>
  <c r="BS47" i="4"/>
  <c r="BS43" i="4"/>
  <c r="BS39" i="4"/>
  <c r="BS35" i="4"/>
  <c r="BS31" i="4"/>
  <c r="BS27" i="4"/>
  <c r="BS23" i="4"/>
  <c r="BS19" i="4"/>
  <c r="BS15" i="4"/>
  <c r="BS11" i="4"/>
  <c r="BS7" i="4"/>
  <c r="AC105" i="4"/>
  <c r="AC97" i="4"/>
  <c r="AC93" i="4"/>
  <c r="AC69" i="4"/>
  <c r="AC61" i="4"/>
  <c r="BS6" i="4"/>
  <c r="AC104" i="4"/>
  <c r="AC100" i="4"/>
  <c r="AC96" i="4"/>
  <c r="AC92" i="4"/>
  <c r="AC84" i="4"/>
  <c r="AC80" i="4"/>
  <c r="AC72" i="4"/>
  <c r="AC64" i="4"/>
  <c r="AC52" i="4"/>
  <c r="AC28" i="4"/>
  <c r="AC101" i="4"/>
  <c r="AC89" i="4"/>
  <c r="AC85" i="4"/>
  <c r="AC73" i="4"/>
  <c r="AC98" i="4"/>
  <c r="AC94" i="4"/>
  <c r="AC90" i="4"/>
  <c r="AC86" i="4"/>
  <c r="AC74" i="4"/>
  <c r="AC66" i="4"/>
  <c r="AC30" i="4"/>
  <c r="AC103" i="4"/>
  <c r="AC99" i="4"/>
  <c r="AC95" i="4"/>
  <c r="AC91" i="4"/>
  <c r="AC71" i="4"/>
  <c r="AC55" i="4"/>
  <c r="AH46" i="4"/>
  <c r="AH99" i="4"/>
  <c r="AH103" i="4"/>
  <c r="AH88" i="4"/>
  <c r="AH20" i="4"/>
  <c r="AH32" i="4"/>
  <c r="AH60" i="4"/>
  <c r="AH36" i="4"/>
  <c r="AH100" i="4"/>
  <c r="AH44" i="4"/>
  <c r="AH80" i="4"/>
  <c r="AE76" i="4"/>
  <c r="AE98" i="4"/>
  <c r="AE92" i="4"/>
  <c r="AH42" i="4"/>
  <c r="AF102" i="4"/>
  <c r="AE90" i="4"/>
  <c r="AG32" i="4"/>
  <c r="AF16" i="4"/>
  <c r="AF8" i="4"/>
  <c r="AE82" i="4"/>
  <c r="AH105" i="4"/>
  <c r="AE105" i="4"/>
  <c r="AH101" i="4"/>
  <c r="AE101" i="4"/>
  <c r="AH97" i="4"/>
  <c r="AE97" i="4"/>
  <c r="AH61" i="4"/>
  <c r="AH57" i="4"/>
  <c r="AE57" i="4"/>
  <c r="AH45" i="4"/>
  <c r="AH41" i="4"/>
  <c r="AE41" i="4"/>
  <c r="AH37" i="4"/>
  <c r="AH17" i="4"/>
  <c r="AH13" i="4"/>
  <c r="AE13" i="4"/>
  <c r="AF24" i="4"/>
  <c r="AH40" i="4"/>
  <c r="AH48" i="4"/>
  <c r="AH72" i="4"/>
  <c r="BV72" i="4" s="1"/>
  <c r="AC102" i="4"/>
  <c r="AH93" i="4"/>
  <c r="AE93" i="4"/>
  <c r="AH89" i="4"/>
  <c r="AE89" i="4"/>
  <c r="AG60" i="4"/>
  <c r="AH49" i="4"/>
  <c r="AH29" i="4"/>
  <c r="AE29" i="4"/>
  <c r="AH9" i="4"/>
  <c r="AH24" i="4"/>
  <c r="AH56" i="4"/>
  <c r="AH104" i="4"/>
  <c r="AH6" i="4"/>
  <c r="AB106" i="4"/>
  <c r="AH95" i="4"/>
  <c r="AE95" i="4"/>
  <c r="AH91" i="4"/>
  <c r="AE91" i="4"/>
  <c r="AH87" i="4"/>
  <c r="AE87" i="4"/>
  <c r="AH83" i="4"/>
  <c r="AE83" i="4"/>
  <c r="AH79" i="4"/>
  <c r="AE79" i="4"/>
  <c r="AH75" i="4"/>
  <c r="AE75" i="4"/>
  <c r="AH67" i="4"/>
  <c r="AH63" i="4"/>
  <c r="AE63" i="4"/>
  <c r="AH59" i="4"/>
  <c r="AG58" i="4"/>
  <c r="AH51" i="4"/>
  <c r="AH47" i="4"/>
  <c r="AE47" i="4"/>
  <c r="AH43" i="4"/>
  <c r="AE43" i="4"/>
  <c r="AH35" i="4"/>
  <c r="AH31" i="4"/>
  <c r="AE31" i="4"/>
  <c r="AH27" i="4"/>
  <c r="AE27" i="4"/>
  <c r="AG26" i="4"/>
  <c r="AF22" i="4"/>
  <c r="AH19" i="4"/>
  <c r="AH15" i="4"/>
  <c r="AF14" i="4"/>
  <c r="AH11" i="4"/>
  <c r="AE84" i="4"/>
  <c r="AE68" i="4"/>
  <c r="AF100" i="4"/>
  <c r="AD100" i="4"/>
  <c r="AE85" i="4"/>
  <c r="AH85" i="4"/>
  <c r="AH81" i="4"/>
  <c r="AE81" i="4"/>
  <c r="AH77" i="4"/>
  <c r="AE77" i="4"/>
  <c r="AH69" i="4"/>
  <c r="AE69" i="4"/>
  <c r="AH65" i="4"/>
  <c r="AE65" i="4"/>
  <c r="AH53" i="4"/>
  <c r="AH33" i="4"/>
  <c r="AH25" i="4"/>
  <c r="AE25" i="4"/>
  <c r="AH21" i="4"/>
  <c r="AA106" i="4"/>
  <c r="AE96" i="4"/>
  <c r="AH96" i="4"/>
  <c r="BV96" i="4" s="1"/>
  <c r="AH52" i="4"/>
  <c r="AH28" i="4"/>
  <c r="AE28" i="4"/>
  <c r="AE16" i="4"/>
  <c r="Z106" i="4"/>
  <c r="AH54" i="4"/>
  <c r="AH50" i="4"/>
  <c r="AH38" i="4"/>
  <c r="AE38" i="4"/>
  <c r="AH34" i="4"/>
  <c r="AH26" i="4"/>
  <c r="AH10" i="4"/>
  <c r="AE102" i="4"/>
  <c r="AE94" i="4"/>
  <c r="AE86" i="4"/>
  <c r="AE78" i="4"/>
  <c r="AE70" i="4"/>
  <c r="AF96" i="4"/>
  <c r="AG61" i="4"/>
  <c r="AG57" i="4"/>
  <c r="AF21" i="4"/>
  <c r="AF13" i="4"/>
  <c r="AG71" i="4"/>
  <c r="AH71" i="4"/>
  <c r="AH23" i="4"/>
  <c r="AF23" i="4"/>
  <c r="AF39" i="4"/>
  <c r="AH39" i="4"/>
  <c r="AH7" i="4"/>
  <c r="AF7" i="4"/>
  <c r="AF15" i="4"/>
  <c r="AG84" i="4"/>
  <c r="AF83" i="4"/>
  <c r="AG80" i="4"/>
  <c r="AG76" i="4"/>
  <c r="AG55" i="4"/>
  <c r="AF51" i="4"/>
  <c r="AF47" i="4"/>
  <c r="AF43" i="4"/>
  <c r="AF35" i="4"/>
  <c r="AF27" i="4"/>
  <c r="AF19" i="4"/>
  <c r="AF11" i="4"/>
  <c r="AG81" i="4"/>
  <c r="AF77" i="4"/>
  <c r="AG74" i="4"/>
  <c r="AF66" i="4"/>
  <c r="AF30" i="4"/>
  <c r="AF29" i="4"/>
  <c r="AG22" i="4"/>
  <c r="AF20" i="4"/>
  <c r="AG18" i="4"/>
  <c r="AF17" i="4"/>
  <c r="AG14" i="4"/>
  <c r="AF12" i="4"/>
  <c r="AF9" i="4"/>
  <c r="AG6" i="4"/>
  <c r="AG105" i="4"/>
  <c r="AG100" i="4"/>
  <c r="AG97" i="4"/>
  <c r="AF92" i="4"/>
  <c r="AF88" i="4"/>
  <c r="AF84" i="4"/>
  <c r="AF76" i="4"/>
  <c r="AG72" i="4"/>
  <c r="AG52" i="4"/>
  <c r="AG44" i="4"/>
  <c r="AF6" i="4"/>
  <c r="AF10" i="4"/>
  <c r="AF18" i="4"/>
  <c r="AG30" i="4"/>
  <c r="AF101" i="4"/>
  <c r="AF99" i="4"/>
  <c r="AF94" i="4"/>
  <c r="AF86" i="4"/>
  <c r="AF69" i="4"/>
  <c r="AG66" i="4"/>
  <c r="AF58" i="4"/>
  <c r="AF55" i="4"/>
  <c r="AF54" i="4"/>
  <c r="AF53" i="4"/>
  <c r="AG50" i="4"/>
  <c r="AF49" i="4"/>
  <c r="AG46" i="4"/>
  <c r="AF45" i="4"/>
  <c r="AG42" i="4"/>
  <c r="AF41" i="4"/>
  <c r="AG38" i="4"/>
  <c r="AF37" i="4"/>
  <c r="AG34" i="4"/>
  <c r="AF26" i="4"/>
  <c r="AG104" i="4"/>
  <c r="BU104" i="4" s="1"/>
  <c r="AG101" i="4"/>
  <c r="AG96" i="4"/>
  <c r="AF93" i="4"/>
  <c r="AG89" i="4"/>
  <c r="AG85" i="4"/>
  <c r="AF80" i="4"/>
  <c r="AG77" i="4"/>
  <c r="AG68" i="4"/>
  <c r="AG65" i="4"/>
  <c r="AF60" i="4"/>
  <c r="AG48" i="4"/>
  <c r="AG40" i="4"/>
  <c r="AF36" i="4"/>
  <c r="AG33" i="4"/>
  <c r="AF32" i="4"/>
  <c r="AF28" i="4"/>
  <c r="AG25" i="4"/>
  <c r="AG24" i="4"/>
  <c r="AG21" i="4"/>
  <c r="AG20" i="4"/>
  <c r="AG17" i="4"/>
  <c r="AG16" i="4"/>
  <c r="AG13" i="4"/>
  <c r="AG12" i="4"/>
  <c r="AG9" i="4"/>
  <c r="AG8" i="4"/>
  <c r="AG54" i="4"/>
  <c r="AH66" i="4"/>
  <c r="AF85" i="4"/>
  <c r="AG10" i="4"/>
  <c r="AG62" i="4"/>
  <c r="AF68" i="4"/>
  <c r="AG88" i="4"/>
  <c r="AG92" i="4"/>
  <c r="AG7" i="4"/>
  <c r="AG11" i="4"/>
  <c r="AH14" i="4"/>
  <c r="AG15" i="4"/>
  <c r="AH18" i="4"/>
  <c r="AG19" i="4"/>
  <c r="AH22" i="4"/>
  <c r="AG23" i="4"/>
  <c r="AH30" i="4"/>
  <c r="AF31" i="4"/>
  <c r="AF34" i="4"/>
  <c r="AH55" i="4"/>
  <c r="AH74" i="4"/>
  <c r="AF91" i="4"/>
  <c r="AG93" i="4"/>
  <c r="AF104" i="4"/>
  <c r="BT104" i="4" s="1"/>
  <c r="AG28" i="4"/>
  <c r="AG36" i="4"/>
  <c r="AF90" i="4"/>
  <c r="AG90" i="4"/>
  <c r="AG27" i="4"/>
  <c r="AG35" i="4"/>
  <c r="AF38" i="4"/>
  <c r="AG39" i="4"/>
  <c r="AF40" i="4"/>
  <c r="AG41" i="4"/>
  <c r="AF42" i="4"/>
  <c r="AG43" i="4"/>
  <c r="AF44" i="4"/>
  <c r="AG45" i="4"/>
  <c r="AF46" i="4"/>
  <c r="AG47" i="4"/>
  <c r="AF48" i="4"/>
  <c r="AG49" i="4"/>
  <c r="AF50" i="4"/>
  <c r="AG51" i="4"/>
  <c r="AF52" i="4"/>
  <c r="AG53" i="4"/>
  <c r="AG56" i="4"/>
  <c r="AG64" i="4"/>
  <c r="AF70" i="4"/>
  <c r="AG70" i="4"/>
  <c r="AF25" i="4"/>
  <c r="AG29" i="4"/>
  <c r="AF33" i="4"/>
  <c r="AG37" i="4"/>
  <c r="AF98" i="4"/>
  <c r="AG98" i="4"/>
  <c r="AG31" i="4"/>
  <c r="AF59" i="4"/>
  <c r="AG59" i="4"/>
  <c r="AG63" i="4"/>
  <c r="AF67" i="4"/>
  <c r="AG67" i="4"/>
  <c r="AF56" i="4"/>
  <c r="AF57" i="4"/>
  <c r="AF64" i="4"/>
  <c r="AF65" i="4"/>
  <c r="AF71" i="4"/>
  <c r="AH73" i="4"/>
  <c r="AF73" i="4"/>
  <c r="AF79" i="4"/>
  <c r="AF62" i="4"/>
  <c r="AF63" i="4"/>
  <c r="AG69" i="4"/>
  <c r="AF75" i="4"/>
  <c r="AF82" i="4"/>
  <c r="AG82" i="4"/>
  <c r="AF61" i="4"/>
  <c r="AF78" i="4"/>
  <c r="AG78" i="4"/>
  <c r="AG75" i="4"/>
  <c r="AF81" i="4"/>
  <c r="AG83" i="4"/>
  <c r="AG86" i="4"/>
  <c r="AF89" i="4"/>
  <c r="AG91" i="4"/>
  <c r="AG94" i="4"/>
  <c r="AF97" i="4"/>
  <c r="AG99" i="4"/>
  <c r="AG102" i="4"/>
  <c r="AF105" i="4"/>
  <c r="AF87" i="4"/>
  <c r="AF95" i="4"/>
  <c r="AF103" i="4"/>
  <c r="AF72" i="4"/>
  <c r="AG73" i="4"/>
  <c r="AF74" i="4"/>
  <c r="AG79" i="4"/>
  <c r="AG87" i="4"/>
  <c r="AG95" i="4"/>
  <c r="AG103" i="4"/>
  <c r="AD26" i="10" l="1"/>
  <c r="V26" i="10"/>
  <c r="AD15" i="10"/>
  <c r="V15" i="10"/>
  <c r="R31" i="9" s="1"/>
  <c r="AD53" i="10"/>
  <c r="AC31" i="10"/>
  <c r="V31" i="10"/>
  <c r="P39" i="9"/>
  <c r="AC27" i="10"/>
  <c r="V27" i="10"/>
  <c r="AC30" i="10"/>
  <c r="V30" i="10"/>
  <c r="R46" i="9" s="1"/>
  <c r="AD18" i="10"/>
  <c r="V18" i="10"/>
  <c r="AD30" i="10"/>
  <c r="V57" i="10"/>
  <c r="R73" i="9" s="1"/>
  <c r="AD57" i="10"/>
  <c r="AD11" i="10"/>
  <c r="V11" i="10"/>
  <c r="R27" i="9" s="1"/>
  <c r="AD47" i="10"/>
  <c r="V47" i="10"/>
  <c r="AE60" i="10"/>
  <c r="V60" i="10"/>
  <c r="R76" i="9" s="1"/>
  <c r="AD12" i="10"/>
  <c r="V12" i="10"/>
  <c r="R28" i="9" s="1"/>
  <c r="AE33" i="10"/>
  <c r="V33" i="10"/>
  <c r="R49" i="9" s="1"/>
  <c r="AU23" i="10"/>
  <c r="AV25" i="10" s="1"/>
  <c r="AE55" i="10"/>
  <c r="V55" i="10"/>
  <c r="AE23" i="10"/>
  <c r="AE62" i="10"/>
  <c r="V62" i="10"/>
  <c r="AE52" i="10"/>
  <c r="V52" i="10"/>
  <c r="R68" i="9" s="1"/>
  <c r="AU60" i="10"/>
  <c r="AD60" i="10"/>
  <c r="AU73" i="10"/>
  <c r="P89" i="9"/>
  <c r="AU71" i="10"/>
  <c r="P87" i="9"/>
  <c r="AC12" i="10"/>
  <c r="AD21" i="10"/>
  <c r="AE21" i="10"/>
  <c r="R60" i="9"/>
  <c r="AC44" i="10"/>
  <c r="AE59" i="10"/>
  <c r="AD59" i="10"/>
  <c r="AC57" i="10"/>
  <c r="AU57" i="10"/>
  <c r="AV59" i="10" s="1"/>
  <c r="AW59" i="10" s="1"/>
  <c r="AX59" i="10" s="1"/>
  <c r="P73" i="9"/>
  <c r="AU72" i="10"/>
  <c r="BB74" i="10" s="1"/>
  <c r="P88" i="9"/>
  <c r="AY72" i="10"/>
  <c r="AV71" i="10"/>
  <c r="AU76" i="10"/>
  <c r="P92" i="9"/>
  <c r="R92" i="9"/>
  <c r="AC76" i="10"/>
  <c r="AU75" i="10"/>
  <c r="P91" i="9"/>
  <c r="AD19" i="10"/>
  <c r="AE19" i="10"/>
  <c r="AU77" i="10"/>
  <c r="P93" i="9"/>
  <c r="AD77" i="10"/>
  <c r="R93" i="9"/>
  <c r="BV24" i="4"/>
  <c r="BU78" i="4"/>
  <c r="BT56" i="4"/>
  <c r="BU56" i="4"/>
  <c r="BU72" i="4"/>
  <c r="BT72" i="4"/>
  <c r="BW72" i="4" s="1"/>
  <c r="BT78" i="4"/>
  <c r="BV99" i="4"/>
  <c r="AU6" i="10"/>
  <c r="AD6" i="10"/>
  <c r="BT88" i="4"/>
  <c r="BV88" i="4"/>
  <c r="BU88" i="4"/>
  <c r="BV104" i="4"/>
  <c r="BW104" i="4" s="1"/>
  <c r="BU24" i="4"/>
  <c r="BT24" i="4"/>
  <c r="P27" i="9"/>
  <c r="AC11" i="10"/>
  <c r="AU68" i="10"/>
  <c r="P84" i="9"/>
  <c r="AC68" i="10"/>
  <c r="R84" i="9"/>
  <c r="AU62" i="10"/>
  <c r="P78" i="9"/>
  <c r="AC62" i="10"/>
  <c r="R78" i="9"/>
  <c r="AU47" i="10"/>
  <c r="P63" i="9"/>
  <c r="AC47" i="10"/>
  <c r="R63" i="9"/>
  <c r="AU63" i="10"/>
  <c r="P79" i="9"/>
  <c r="R79" i="9"/>
  <c r="AD63" i="10"/>
  <c r="P28" i="9"/>
  <c r="AE12" i="10"/>
  <c r="AU67" i="10"/>
  <c r="BB70" i="10" s="1"/>
  <c r="P83" i="9"/>
  <c r="R83" i="9"/>
  <c r="AE67" i="10"/>
  <c r="AU55" i="10"/>
  <c r="P71" i="9"/>
  <c r="AD55" i="10"/>
  <c r="R71" i="9"/>
  <c r="AV38" i="10"/>
  <c r="AV43" i="10"/>
  <c r="AV51" i="10"/>
  <c r="AY51" i="10"/>
  <c r="AV50" i="10"/>
  <c r="AU31" i="10"/>
  <c r="AV32" i="10" s="1"/>
  <c r="P47" i="9"/>
  <c r="R47" i="9"/>
  <c r="AD31" i="10"/>
  <c r="P26" i="9"/>
  <c r="AD10" i="10"/>
  <c r="AU18" i="10"/>
  <c r="P34" i="9"/>
  <c r="AC18" i="10"/>
  <c r="R34" i="9"/>
  <c r="AU43" i="10"/>
  <c r="AY44" i="10" s="1"/>
  <c r="P59" i="9"/>
  <c r="R59" i="9"/>
  <c r="AD43" i="10"/>
  <c r="P49" i="9"/>
  <c r="AD33" i="10"/>
  <c r="AU21" i="10"/>
  <c r="P37" i="9"/>
  <c r="AC21" i="10"/>
  <c r="R37" i="9"/>
  <c r="AU56" i="10"/>
  <c r="P72" i="9"/>
  <c r="R72" i="9"/>
  <c r="AC56" i="10"/>
  <c r="AW18" i="10"/>
  <c r="AX18" i="10" s="1"/>
  <c r="AV42" i="10"/>
  <c r="AY43" i="10"/>
  <c r="AU38" i="10"/>
  <c r="AY39" i="10" s="1"/>
  <c r="P54" i="9"/>
  <c r="AD38" i="10"/>
  <c r="R54" i="9"/>
  <c r="AU46" i="10"/>
  <c r="AV47" i="10" s="1"/>
  <c r="P62" i="9"/>
  <c r="R62" i="9"/>
  <c r="AC46" i="10"/>
  <c r="AU27" i="10"/>
  <c r="P43" i="9"/>
  <c r="AD27" i="10"/>
  <c r="R43" i="9"/>
  <c r="AU59" i="10"/>
  <c r="AC59" i="10"/>
  <c r="P75" i="9"/>
  <c r="R75" i="9"/>
  <c r="P31" i="9"/>
  <c r="AC15" i="10"/>
  <c r="AU61" i="10"/>
  <c r="AE61" i="10"/>
  <c r="P77" i="9"/>
  <c r="R77" i="9"/>
  <c r="AU52" i="10"/>
  <c r="P68" i="9"/>
  <c r="AD52" i="10"/>
  <c r="AU44" i="10"/>
  <c r="BB45" i="10" s="1"/>
  <c r="P60" i="9"/>
  <c r="AU19" i="10"/>
  <c r="P35" i="9"/>
  <c r="R35" i="9"/>
  <c r="AC19" i="10"/>
  <c r="AV26" i="10"/>
  <c r="AY32" i="10"/>
  <c r="AV31" i="10"/>
  <c r="AY31" i="10"/>
  <c r="AV30" i="10"/>
  <c r="AY40" i="10"/>
  <c r="BB42" i="10"/>
  <c r="AV41" i="10"/>
  <c r="AY42" i="10"/>
  <c r="AU26" i="10"/>
  <c r="P42" i="9"/>
  <c r="R42" i="9"/>
  <c r="AC26" i="10"/>
  <c r="AV67" i="10"/>
  <c r="AV66" i="10"/>
  <c r="AY67" i="10"/>
  <c r="AU35" i="10"/>
  <c r="AV36" i="10" s="1"/>
  <c r="AU51" i="10"/>
  <c r="BU20" i="4"/>
  <c r="BU84" i="4"/>
  <c r="BT100" i="4"/>
  <c r="AS70" i="10"/>
  <c r="AU10" i="10"/>
  <c r="BU91" i="4"/>
  <c r="BT52" i="4"/>
  <c r="BT84" i="4"/>
  <c r="BU100" i="4"/>
  <c r="BU75" i="4"/>
  <c r="BU90" i="4"/>
  <c r="BT42" i="4"/>
  <c r="BV100" i="4"/>
  <c r="AS34" i="10"/>
  <c r="AR55" i="10"/>
  <c r="AO55" i="10"/>
  <c r="AQ55" i="10"/>
  <c r="AP55" i="10"/>
  <c r="AQ96" i="10"/>
  <c r="AP96" i="10"/>
  <c r="AO96" i="10"/>
  <c r="AR96" i="10"/>
  <c r="AR56" i="10"/>
  <c r="AP56" i="10"/>
  <c r="AO56" i="10"/>
  <c r="AQ56" i="10"/>
  <c r="AR19" i="10"/>
  <c r="AP19" i="10"/>
  <c r="AQ19" i="10"/>
  <c r="AO19" i="10"/>
  <c r="AO47" i="10"/>
  <c r="AQ47" i="10"/>
  <c r="AR47" i="10"/>
  <c r="AP47" i="10"/>
  <c r="AR60" i="10"/>
  <c r="AQ60" i="10"/>
  <c r="AP60" i="10"/>
  <c r="AO60" i="10"/>
  <c r="AR37" i="10"/>
  <c r="AP37" i="10"/>
  <c r="AQ37" i="10"/>
  <c r="AO37" i="10"/>
  <c r="AR27" i="10"/>
  <c r="AO27" i="10"/>
  <c r="AP27" i="10"/>
  <c r="AQ27" i="10"/>
  <c r="AQ85" i="10"/>
  <c r="AR85" i="10"/>
  <c r="AO85" i="10"/>
  <c r="AP85" i="10"/>
  <c r="AR36" i="10"/>
  <c r="AP36" i="10"/>
  <c r="AO36" i="10"/>
  <c r="AQ36" i="10"/>
  <c r="AO50" i="10"/>
  <c r="AQ50" i="10"/>
  <c r="AP50" i="10"/>
  <c r="AR50" i="10"/>
  <c r="AR86" i="10"/>
  <c r="AO86" i="10"/>
  <c r="AP86" i="10"/>
  <c r="AQ86" i="10"/>
  <c r="AR71" i="10"/>
  <c r="AO71" i="10"/>
  <c r="AP71" i="10"/>
  <c r="AQ71" i="10"/>
  <c r="AQ63" i="10"/>
  <c r="AP63" i="10"/>
  <c r="AR63" i="10"/>
  <c r="AO63" i="10"/>
  <c r="AR25" i="10"/>
  <c r="AP25" i="10"/>
  <c r="AO25" i="10"/>
  <c r="AQ25" i="10"/>
  <c r="AR105" i="10"/>
  <c r="AP105" i="10"/>
  <c r="AQ105" i="10"/>
  <c r="AO105" i="10"/>
  <c r="AO51" i="10"/>
  <c r="AR51" i="10"/>
  <c r="AQ51" i="10"/>
  <c r="AP51" i="10"/>
  <c r="AO11" i="10"/>
  <c r="AQ11" i="10"/>
  <c r="AR11" i="10"/>
  <c r="AP11" i="10"/>
  <c r="AO18" i="10"/>
  <c r="AP18" i="10"/>
  <c r="AQ18" i="10"/>
  <c r="AR18" i="10"/>
  <c r="AO79" i="10"/>
  <c r="AP79" i="10"/>
  <c r="AQ79" i="10"/>
  <c r="AR79" i="10"/>
  <c r="AP94" i="10"/>
  <c r="AO94" i="10"/>
  <c r="AR94" i="10"/>
  <c r="AQ94" i="10"/>
  <c r="AR46" i="10"/>
  <c r="AP46" i="10"/>
  <c r="AQ46" i="10"/>
  <c r="AO46" i="10"/>
  <c r="AR21" i="10"/>
  <c r="AQ21" i="10"/>
  <c r="AP21" i="10"/>
  <c r="AO21" i="10"/>
  <c r="AP93" i="10"/>
  <c r="AO93" i="10"/>
  <c r="AR93" i="10"/>
  <c r="AQ93" i="10"/>
  <c r="AO14" i="10"/>
  <c r="AR14" i="10"/>
  <c r="AQ14" i="10"/>
  <c r="AP14" i="10"/>
  <c r="AP101" i="10"/>
  <c r="AO101" i="10"/>
  <c r="AR101" i="10"/>
  <c r="AQ101" i="10"/>
  <c r="AR90" i="10"/>
  <c r="AQ90" i="10"/>
  <c r="AP90" i="10"/>
  <c r="AO90" i="10"/>
  <c r="AR103" i="10"/>
  <c r="AP103" i="10"/>
  <c r="AO103" i="10"/>
  <c r="AQ103" i="10"/>
  <c r="AR33" i="10"/>
  <c r="AP33" i="10"/>
  <c r="AO33" i="10"/>
  <c r="AQ33" i="10"/>
  <c r="AR15" i="10"/>
  <c r="AP15" i="10"/>
  <c r="AQ15" i="10"/>
  <c r="AO15" i="10"/>
  <c r="AP6" i="10"/>
  <c r="AR6" i="10"/>
  <c r="AO6" i="10"/>
  <c r="AQ6" i="10"/>
  <c r="AO68" i="10"/>
  <c r="AQ68" i="10"/>
  <c r="AP68" i="10"/>
  <c r="AR68" i="10"/>
  <c r="AP40" i="10"/>
  <c r="AR40" i="10"/>
  <c r="AQ40" i="10"/>
  <c r="AO40" i="10"/>
  <c r="AQ26" i="10"/>
  <c r="AR26" i="10"/>
  <c r="AP26" i="10"/>
  <c r="AO26" i="10"/>
  <c r="AR78" i="10"/>
  <c r="AQ78" i="10"/>
  <c r="AO78" i="10"/>
  <c r="AP78" i="10"/>
  <c r="AP99" i="10"/>
  <c r="AQ99" i="10"/>
  <c r="AR99" i="10"/>
  <c r="AO99" i="10"/>
  <c r="AO72" i="10"/>
  <c r="AQ72" i="10"/>
  <c r="AR72" i="10"/>
  <c r="AP72" i="10"/>
  <c r="AR77" i="10"/>
  <c r="AO77" i="10"/>
  <c r="AQ77" i="10"/>
  <c r="AP77" i="10"/>
  <c r="AR81" i="10"/>
  <c r="AO81" i="10"/>
  <c r="AP81" i="10"/>
  <c r="AQ81" i="10"/>
  <c r="AR69" i="10"/>
  <c r="AP69" i="10"/>
  <c r="AO69" i="10"/>
  <c r="AQ69" i="10"/>
  <c r="AP44" i="10"/>
  <c r="AO44" i="10"/>
  <c r="AR44" i="10"/>
  <c r="AQ44" i="10"/>
  <c r="AR23" i="10"/>
  <c r="AP23" i="10"/>
  <c r="AQ23" i="10"/>
  <c r="AO23" i="10"/>
  <c r="AR67" i="10"/>
  <c r="AP67" i="10"/>
  <c r="AQ67" i="10"/>
  <c r="AO67" i="10"/>
  <c r="AP64" i="10"/>
  <c r="AR64" i="10"/>
  <c r="AO64" i="10"/>
  <c r="AQ64" i="10"/>
  <c r="AR41" i="10"/>
  <c r="AP41" i="10"/>
  <c r="AQ41" i="10"/>
  <c r="AO41" i="10"/>
  <c r="AR102" i="10"/>
  <c r="AP102" i="10"/>
  <c r="AO102" i="10"/>
  <c r="AQ102" i="10"/>
  <c r="AR76" i="10"/>
  <c r="AQ76" i="10"/>
  <c r="AP76" i="10"/>
  <c r="AO76" i="10"/>
  <c r="AR12" i="10"/>
  <c r="AQ12" i="10"/>
  <c r="AP12" i="10"/>
  <c r="AO12" i="10"/>
  <c r="AR8" i="10"/>
  <c r="AQ8" i="10"/>
  <c r="AO8" i="10"/>
  <c r="AP8" i="10"/>
  <c r="AR89" i="10"/>
  <c r="AO89" i="10"/>
  <c r="AQ89" i="10"/>
  <c r="AP89" i="10"/>
  <c r="AR75" i="10"/>
  <c r="AQ75" i="10"/>
  <c r="AO75" i="10"/>
  <c r="AP75" i="10"/>
  <c r="AR97" i="10"/>
  <c r="AQ97" i="10"/>
  <c r="AP97" i="10"/>
  <c r="AO97" i="10"/>
  <c r="AR82" i="10"/>
  <c r="AQ82" i="10"/>
  <c r="AP82" i="10"/>
  <c r="AO82" i="10"/>
  <c r="AO10" i="10"/>
  <c r="AR10" i="10"/>
  <c r="AP10" i="10"/>
  <c r="AQ10" i="10"/>
  <c r="AR59" i="10"/>
  <c r="AO59" i="10"/>
  <c r="AP59" i="10"/>
  <c r="AQ59" i="10"/>
  <c r="AR13" i="10"/>
  <c r="AP13" i="10"/>
  <c r="AO13" i="10"/>
  <c r="AQ13" i="10"/>
  <c r="AR52" i="10"/>
  <c r="AP52" i="10"/>
  <c r="AO52" i="10"/>
  <c r="AQ52" i="10"/>
  <c r="AR30" i="10"/>
  <c r="AQ30" i="10"/>
  <c r="AP30" i="10"/>
  <c r="AO30" i="10"/>
  <c r="AQ9" i="10"/>
  <c r="AP9" i="10"/>
  <c r="AR9" i="10"/>
  <c r="AO9" i="10"/>
  <c r="AP22" i="10"/>
  <c r="AR22" i="10"/>
  <c r="AQ22" i="10"/>
  <c r="AO22" i="10"/>
  <c r="AO7" i="10"/>
  <c r="AP7" i="10"/>
  <c r="AQ7" i="10"/>
  <c r="AR7" i="10"/>
  <c r="AQ100" i="10"/>
  <c r="AO100" i="10"/>
  <c r="AR100" i="10"/>
  <c r="AP100" i="10"/>
  <c r="AR31" i="10"/>
  <c r="AQ31" i="10"/>
  <c r="AP31" i="10"/>
  <c r="AO31" i="10"/>
  <c r="AS29" i="10"/>
  <c r="AS17" i="10"/>
  <c r="AE15" i="10"/>
  <c r="CB106" i="10"/>
  <c r="CB107" i="10" s="1"/>
  <c r="X56" i="10"/>
  <c r="X82" i="10"/>
  <c r="X69" i="10"/>
  <c r="X21" i="10"/>
  <c r="X93" i="10"/>
  <c r="X63" i="10"/>
  <c r="X25" i="10"/>
  <c r="X33" i="10"/>
  <c r="X100" i="10"/>
  <c r="X68" i="10"/>
  <c r="X27" i="10"/>
  <c r="X85" i="10"/>
  <c r="X23" i="10"/>
  <c r="X64" i="10"/>
  <c r="X52" i="10"/>
  <c r="X18" i="10"/>
  <c r="X40" i="10"/>
  <c r="X79" i="10"/>
  <c r="X94" i="10"/>
  <c r="X36" i="10"/>
  <c r="X10" i="10"/>
  <c r="X30" i="10"/>
  <c r="X12" i="10"/>
  <c r="X90" i="10"/>
  <c r="X51" i="10"/>
  <c r="X75" i="10"/>
  <c r="X19" i="10"/>
  <c r="X47" i="10"/>
  <c r="X46" i="10"/>
  <c r="X102" i="10"/>
  <c r="X7" i="10"/>
  <c r="P25" i="9"/>
  <c r="AD9" i="10"/>
  <c r="Y6" i="10"/>
  <c r="X6" i="10"/>
  <c r="X60" i="10"/>
  <c r="X37" i="10"/>
  <c r="X44" i="10"/>
  <c r="X67" i="10"/>
  <c r="X13" i="10"/>
  <c r="X76" i="10"/>
  <c r="X101" i="10"/>
  <c r="X105" i="10"/>
  <c r="X31" i="10"/>
  <c r="X55" i="10"/>
  <c r="X96" i="10"/>
  <c r="X97" i="10"/>
  <c r="X26" i="10"/>
  <c r="X78" i="10"/>
  <c r="X99" i="10"/>
  <c r="X72" i="10"/>
  <c r="X77" i="10"/>
  <c r="X81" i="10"/>
  <c r="X50" i="10"/>
  <c r="X86" i="10"/>
  <c r="X71" i="10"/>
  <c r="X59" i="10"/>
  <c r="X41" i="10"/>
  <c r="X14" i="10"/>
  <c r="X9" i="10"/>
  <c r="X22" i="10"/>
  <c r="X8" i="10"/>
  <c r="X89" i="10"/>
  <c r="X103" i="10"/>
  <c r="X11" i="10"/>
  <c r="X15" i="10"/>
  <c r="AE11" i="10"/>
  <c r="AU15" i="10"/>
  <c r="AE9" i="10"/>
  <c r="R25" i="9"/>
  <c r="AV15" i="10"/>
  <c r="AW15" i="10" s="1"/>
  <c r="AX15" i="10" s="1"/>
  <c r="AC10" i="10"/>
  <c r="S106" i="10"/>
  <c r="R26" i="9"/>
  <c r="AU11" i="10"/>
  <c r="AU9" i="10"/>
  <c r="AV10" i="10" s="1"/>
  <c r="AW10" i="10" s="1"/>
  <c r="AC6" i="10"/>
  <c r="AE6" i="10"/>
  <c r="R22" i="9"/>
  <c r="Z8" i="9"/>
  <c r="P22" i="9"/>
  <c r="Z7" i="9"/>
  <c r="Z9" i="9"/>
  <c r="AU7" i="10"/>
  <c r="BV87" i="4"/>
  <c r="BV59" i="4"/>
  <c r="BU102" i="4"/>
  <c r="BT102" i="4"/>
  <c r="BT68" i="4"/>
  <c r="BU68" i="4"/>
  <c r="BV56" i="4"/>
  <c r="BU52" i="4"/>
  <c r="BV40" i="4"/>
  <c r="BU40" i="4"/>
  <c r="BT40" i="4"/>
  <c r="BU36" i="4"/>
  <c r="BU32" i="4"/>
  <c r="BV32" i="4"/>
  <c r="BV20" i="4"/>
  <c r="BT8" i="4"/>
  <c r="BU8" i="4"/>
  <c r="BU49" i="4"/>
  <c r="BU97" i="4"/>
  <c r="BV81" i="4"/>
  <c r="BT64" i="4"/>
  <c r="BT48" i="4"/>
  <c r="BU21" i="4"/>
  <c r="BT32" i="4"/>
  <c r="BU48" i="4"/>
  <c r="BV85" i="4"/>
  <c r="BU12" i="4"/>
  <c r="BT28" i="4"/>
  <c r="BU81" i="4"/>
  <c r="BV28" i="4"/>
  <c r="BU69" i="4"/>
  <c r="BU64" i="4"/>
  <c r="BU16" i="4"/>
  <c r="BT80" i="4"/>
  <c r="BU96" i="4"/>
  <c r="BU80" i="4"/>
  <c r="BT96" i="4"/>
  <c r="BV48" i="4"/>
  <c r="BT16" i="4"/>
  <c r="BV80" i="4"/>
  <c r="BT20" i="4"/>
  <c r="BV52" i="4"/>
  <c r="BU95" i="4"/>
  <c r="BT90" i="4"/>
  <c r="BT36" i="4"/>
  <c r="BT103" i="4"/>
  <c r="BT44" i="4"/>
  <c r="BU28" i="4"/>
  <c r="BU44" i="4"/>
  <c r="BT12" i="4"/>
  <c r="BU76" i="4"/>
  <c r="BV36" i="4"/>
  <c r="BT76" i="4"/>
  <c r="BU60" i="4"/>
  <c r="BV60" i="4"/>
  <c r="BU92" i="4"/>
  <c r="BT60" i="4"/>
  <c r="BT92" i="4"/>
  <c r="BV97" i="4"/>
  <c r="BV44" i="4"/>
  <c r="BV14" i="4"/>
  <c r="BU14" i="4"/>
  <c r="BU83" i="4"/>
  <c r="BT81" i="4"/>
  <c r="BT86" i="4"/>
  <c r="BU71" i="4"/>
  <c r="BT58" i="4"/>
  <c r="BU43" i="4"/>
  <c r="BT39" i="4"/>
  <c r="BV38" i="4"/>
  <c r="BU35" i="4"/>
  <c r="BU7" i="4"/>
  <c r="BT49" i="4"/>
  <c r="BT66" i="4"/>
  <c r="BV27" i="4"/>
  <c r="BU19" i="4"/>
  <c r="BU33" i="4"/>
  <c r="BU98" i="4"/>
  <c r="BT97" i="4"/>
  <c r="BW97" i="4" s="1"/>
  <c r="BU86" i="4"/>
  <c r="BT98" i="4"/>
  <c r="BT89" i="4"/>
  <c r="BT55" i="4"/>
  <c r="BT54" i="4"/>
  <c r="BV49" i="4"/>
  <c r="BT35" i="4"/>
  <c r="BU27" i="4"/>
  <c r="BU26" i="4"/>
  <c r="BU22" i="4"/>
  <c r="BV22" i="4"/>
  <c r="BT22" i="4"/>
  <c r="BT61" i="4"/>
  <c r="BV74" i="4"/>
  <c r="BU13" i="4"/>
  <c r="BU77" i="4"/>
  <c r="BT93" i="4"/>
  <c r="BU61" i="4"/>
  <c r="BV29" i="4"/>
  <c r="BV18" i="4"/>
  <c r="BT74" i="4"/>
  <c r="BU99" i="4"/>
  <c r="BT94" i="4"/>
  <c r="BU74" i="4"/>
  <c r="BT19" i="4"/>
  <c r="BV77" i="4"/>
  <c r="BV19" i="4"/>
  <c r="BU93" i="4"/>
  <c r="BT99" i="4"/>
  <c r="BT77" i="4"/>
  <c r="BT83" i="4"/>
  <c r="BV93" i="4"/>
  <c r="BT79" i="4"/>
  <c r="BT73" i="4"/>
  <c r="BT70" i="4"/>
  <c r="BV79" i="4"/>
  <c r="BV95" i="4"/>
  <c r="BV89" i="4"/>
  <c r="BU79" i="4"/>
  <c r="BT95" i="4"/>
  <c r="BT63" i="4"/>
  <c r="BV73" i="4"/>
  <c r="BU63" i="4"/>
  <c r="BU47" i="4"/>
  <c r="BW88" i="4"/>
  <c r="BU105" i="4"/>
  <c r="BT47" i="4"/>
  <c r="BV47" i="4"/>
  <c r="BU67" i="4"/>
  <c r="BV67" i="4"/>
  <c r="BT67" i="4"/>
  <c r="BV66" i="4"/>
  <c r="BU66" i="4"/>
  <c r="BU65" i="4"/>
  <c r="BT65" i="4"/>
  <c r="BV65" i="4"/>
  <c r="BV63" i="4"/>
  <c r="BU62" i="4"/>
  <c r="BU58" i="4"/>
  <c r="BV57" i="4"/>
  <c r="BT57" i="4"/>
  <c r="BU54" i="4"/>
  <c r="BV54" i="4"/>
  <c r="BU51" i="4"/>
  <c r="BV51" i="4"/>
  <c r="BT51" i="4"/>
  <c r="BT43" i="4"/>
  <c r="BV42" i="4"/>
  <c r="BU42" i="4"/>
  <c r="BV41" i="4"/>
  <c r="BT41" i="4"/>
  <c r="BT38" i="4"/>
  <c r="BU38" i="4"/>
  <c r="BV35" i="4"/>
  <c r="BT33" i="4"/>
  <c r="BV33" i="4"/>
  <c r="BU31" i="4"/>
  <c r="BT31" i="4"/>
  <c r="BV31" i="4"/>
  <c r="BV30" i="4"/>
  <c r="BU30" i="4"/>
  <c r="BT26" i="4"/>
  <c r="BV26" i="4"/>
  <c r="BV25" i="4"/>
  <c r="BV17" i="4"/>
  <c r="BU17" i="4"/>
  <c r="BT17" i="4"/>
  <c r="BU15" i="4"/>
  <c r="BT15" i="4"/>
  <c r="BV15" i="4"/>
  <c r="BT14" i="4"/>
  <c r="BT11" i="4"/>
  <c r="BU10" i="4"/>
  <c r="BU34" i="4"/>
  <c r="BU50" i="4"/>
  <c r="BT18" i="4"/>
  <c r="BT13" i="4"/>
  <c r="BV61" i="4"/>
  <c r="BU29" i="4"/>
  <c r="BT45" i="4"/>
  <c r="BT29" i="4"/>
  <c r="BV13" i="4"/>
  <c r="BV45" i="4"/>
  <c r="BU45" i="4"/>
  <c r="BV83" i="4"/>
  <c r="BV46" i="4"/>
  <c r="BS106" i="4"/>
  <c r="E16" i="3" s="1"/>
  <c r="BV55" i="4"/>
  <c r="BT23" i="4"/>
  <c r="BV101" i="4"/>
  <c r="BU73" i="4"/>
  <c r="BT87" i="4"/>
  <c r="BT82" i="4"/>
  <c r="BT62" i="4"/>
  <c r="BT71" i="4"/>
  <c r="BU59" i="4"/>
  <c r="BT25" i="4"/>
  <c r="BT50" i="4"/>
  <c r="BT46" i="4"/>
  <c r="BT34" i="4"/>
  <c r="BT85" i="4"/>
  <c r="BU9" i="4"/>
  <c r="BU25" i="4"/>
  <c r="BU85" i="4"/>
  <c r="BU101" i="4"/>
  <c r="BT37" i="4"/>
  <c r="BT53" i="4"/>
  <c r="BT10" i="4"/>
  <c r="BU6" i="4"/>
  <c r="BT27" i="4"/>
  <c r="BV7" i="4"/>
  <c r="BV23" i="4"/>
  <c r="BT21" i="4"/>
  <c r="BV34" i="4"/>
  <c r="BV50" i="4"/>
  <c r="BV21" i="4"/>
  <c r="BV75" i="4"/>
  <c r="BV91" i="4"/>
  <c r="BV6" i="4"/>
  <c r="BV9" i="4"/>
  <c r="BV37" i="4"/>
  <c r="BV103" i="4"/>
  <c r="BU103" i="4"/>
  <c r="BU82" i="4"/>
  <c r="BU39" i="4"/>
  <c r="BU23" i="4"/>
  <c r="BT7" i="4"/>
  <c r="BU87" i="4"/>
  <c r="BT105" i="4"/>
  <c r="BU94" i="4"/>
  <c r="BT75" i="4"/>
  <c r="BT59" i="4"/>
  <c r="BU37" i="4"/>
  <c r="BU70" i="4"/>
  <c r="BU53" i="4"/>
  <c r="BU41" i="4"/>
  <c r="BT91" i="4"/>
  <c r="BU11" i="4"/>
  <c r="BU89" i="4"/>
  <c r="BU46" i="4"/>
  <c r="BT69" i="4"/>
  <c r="BT101" i="4"/>
  <c r="BT6" i="4"/>
  <c r="BT9" i="4"/>
  <c r="BU18" i="4"/>
  <c r="BT30" i="4"/>
  <c r="BU55" i="4"/>
  <c r="BV39" i="4"/>
  <c r="BV71" i="4"/>
  <c r="BU57" i="4"/>
  <c r="BV10" i="4"/>
  <c r="BV53" i="4"/>
  <c r="BV69" i="4"/>
  <c r="BV11" i="4"/>
  <c r="BV43" i="4"/>
  <c r="BV105" i="4"/>
  <c r="AL17" i="4"/>
  <c r="AO17" i="4" s="1"/>
  <c r="AL96" i="4"/>
  <c r="X96" i="4" s="1"/>
  <c r="AL32" i="4"/>
  <c r="AN32" i="4" s="1"/>
  <c r="AL80" i="4"/>
  <c r="X80" i="4" s="1"/>
  <c r="AL83" i="4"/>
  <c r="X83" i="4" s="1"/>
  <c r="AL19" i="4"/>
  <c r="X19" i="4" s="1"/>
  <c r="AL21" i="4"/>
  <c r="X21" i="4" s="1"/>
  <c r="AL77" i="4"/>
  <c r="AN77" i="4" s="1"/>
  <c r="AL85" i="4"/>
  <c r="X85" i="4" s="1"/>
  <c r="AL22" i="4"/>
  <c r="X22" i="4" s="1"/>
  <c r="AL92" i="4"/>
  <c r="AN92" i="4" s="1"/>
  <c r="AL86" i="4"/>
  <c r="X86" i="4" s="1"/>
  <c r="AL62" i="4"/>
  <c r="X62" i="4" s="1"/>
  <c r="AL37" i="4"/>
  <c r="X37" i="4" s="1"/>
  <c r="AL16" i="4"/>
  <c r="X16" i="4" s="1"/>
  <c r="AL60" i="4"/>
  <c r="X60" i="4" s="1"/>
  <c r="AL27" i="4"/>
  <c r="X27" i="4" s="1"/>
  <c r="AL12" i="4"/>
  <c r="AO12" i="4" s="1"/>
  <c r="AL104" i="4"/>
  <c r="AN104" i="4" s="1"/>
  <c r="AL54" i="4"/>
  <c r="AN54" i="4" s="1"/>
  <c r="AL6" i="4"/>
  <c r="AM6" i="4" s="1"/>
  <c r="AL76" i="4"/>
  <c r="AN76" i="4" s="1"/>
  <c r="AL100" i="4"/>
  <c r="AN100" i="4" s="1"/>
  <c r="AL8" i="4"/>
  <c r="AM8" i="4" s="1"/>
  <c r="AL58" i="4"/>
  <c r="AO58" i="4" s="1"/>
  <c r="AL102" i="4"/>
  <c r="X102" i="4" s="1"/>
  <c r="AL91" i="4"/>
  <c r="X91" i="4" s="1"/>
  <c r="AL89" i="4"/>
  <c r="AN89" i="4" s="1"/>
  <c r="AL57" i="4"/>
  <c r="AN57" i="4" s="1"/>
  <c r="AL29" i="4"/>
  <c r="X29" i="4" s="1"/>
  <c r="AL51" i="4"/>
  <c r="AN51" i="4" s="1"/>
  <c r="AL47" i="4"/>
  <c r="AO47" i="4" s="1"/>
  <c r="AL43" i="4"/>
  <c r="AO43" i="4" s="1"/>
  <c r="AL39" i="4"/>
  <c r="X39" i="4" s="1"/>
  <c r="AL105" i="4"/>
  <c r="AN105" i="4" s="1"/>
  <c r="AL13" i="4"/>
  <c r="AM13" i="4" s="1"/>
  <c r="AL26" i="4"/>
  <c r="AO26" i="4" s="1"/>
  <c r="AL41" i="4"/>
  <c r="AM41" i="4" s="1"/>
  <c r="AL49" i="4"/>
  <c r="AO49" i="4" s="1"/>
  <c r="AL84" i="4"/>
  <c r="AO84" i="4" s="1"/>
  <c r="AL97" i="4"/>
  <c r="AN97" i="4" s="1"/>
  <c r="AL20" i="4"/>
  <c r="AM20" i="4" s="1"/>
  <c r="AL35" i="4"/>
  <c r="AO35" i="4" s="1"/>
  <c r="AL11" i="4"/>
  <c r="X11" i="4" s="1"/>
  <c r="AL68" i="4"/>
  <c r="AM68" i="4" s="1"/>
  <c r="AL18" i="4"/>
  <c r="AM18" i="4" s="1"/>
  <c r="AL88" i="4"/>
  <c r="AN88" i="4" s="1"/>
  <c r="AL14" i="4"/>
  <c r="AM14" i="4" s="1"/>
  <c r="AL46" i="4"/>
  <c r="AN46" i="4" s="1"/>
  <c r="AL38" i="4"/>
  <c r="AN38" i="4" s="1"/>
  <c r="AL78" i="4"/>
  <c r="AN78" i="4" s="1"/>
  <c r="AL81" i="4"/>
  <c r="AM81" i="4" s="1"/>
  <c r="AL69" i="4"/>
  <c r="X69" i="4" s="1"/>
  <c r="AL67" i="4"/>
  <c r="X67" i="4" s="1"/>
  <c r="AL40" i="4"/>
  <c r="AO40" i="4" s="1"/>
  <c r="AL28" i="4"/>
  <c r="X28" i="4" s="1"/>
  <c r="AL9" i="4"/>
  <c r="X9" i="4" s="1"/>
  <c r="AO96" i="4"/>
  <c r="AL74" i="4"/>
  <c r="AN74" i="4" s="1"/>
  <c r="AL34" i="4"/>
  <c r="AN34" i="4" s="1"/>
  <c r="AL30" i="4"/>
  <c r="AL7" i="4"/>
  <c r="AM7" i="4" s="1"/>
  <c r="AL101" i="4"/>
  <c r="AN101" i="4" s="1"/>
  <c r="AL45" i="4"/>
  <c r="AN45" i="4" s="1"/>
  <c r="AL53" i="4"/>
  <c r="AL66" i="4"/>
  <c r="AM66" i="4" s="1"/>
  <c r="AL99" i="4"/>
  <c r="X99" i="4" s="1"/>
  <c r="AL10" i="4"/>
  <c r="AN10" i="4" s="1"/>
  <c r="AL94" i="4"/>
  <c r="X94" i="4" s="1"/>
  <c r="AL52" i="4"/>
  <c r="AM52" i="4" s="1"/>
  <c r="AL48" i="4"/>
  <c r="AM48" i="4" s="1"/>
  <c r="AL44" i="4"/>
  <c r="AN44" i="4" s="1"/>
  <c r="AL93" i="4"/>
  <c r="AL55" i="4"/>
  <c r="X55" i="4" s="1"/>
  <c r="AL24" i="4"/>
  <c r="AL33" i="4"/>
  <c r="AL70" i="4"/>
  <c r="AN70" i="4" s="1"/>
  <c r="AL50" i="4"/>
  <c r="X50" i="4" s="1"/>
  <c r="AL42" i="4"/>
  <c r="X42" i="4" s="1"/>
  <c r="AL36" i="4"/>
  <c r="X36" i="4" s="1"/>
  <c r="AL65" i="4"/>
  <c r="AN65" i="4" s="1"/>
  <c r="AL72" i="4"/>
  <c r="AM72" i="4" s="1"/>
  <c r="AL25" i="4"/>
  <c r="AN25" i="4" s="1"/>
  <c r="AL23" i="4"/>
  <c r="X23" i="4" s="1"/>
  <c r="AL15" i="4"/>
  <c r="X15" i="4" s="1"/>
  <c r="AL56" i="4"/>
  <c r="AM56" i="4" s="1"/>
  <c r="AL103" i="4"/>
  <c r="AM103" i="4" s="1"/>
  <c r="AL87" i="4"/>
  <c r="AL82" i="4"/>
  <c r="X82" i="4" s="1"/>
  <c r="AL64" i="4"/>
  <c r="AL90" i="4"/>
  <c r="X90" i="4" s="1"/>
  <c r="AL61" i="4"/>
  <c r="AL75" i="4"/>
  <c r="AL79" i="4"/>
  <c r="AL71" i="4"/>
  <c r="AL73" i="4"/>
  <c r="AL95" i="4"/>
  <c r="AL63" i="4"/>
  <c r="AL59" i="4"/>
  <c r="AL98" i="4"/>
  <c r="X98" i="4" s="1"/>
  <c r="AL31" i="4"/>
  <c r="X31" i="4" s="1"/>
  <c r="BA9" i="4"/>
  <c r="BA10" i="4"/>
  <c r="BA8" i="4"/>
  <c r="AZ106" i="4"/>
  <c r="AY106" i="4"/>
  <c r="BA106" i="4" s="1"/>
  <c r="I33" i="8"/>
  <c r="I17" i="8"/>
  <c r="I13" i="8"/>
  <c r="I7" i="8"/>
  <c r="I32" i="8"/>
  <c r="I16" i="8"/>
  <c r="I6" i="8"/>
  <c r="AX8" i="4"/>
  <c r="AW106" i="4"/>
  <c r="AU106" i="4"/>
  <c r="BB69" i="10" l="1"/>
  <c r="AV24" i="10"/>
  <c r="AV68" i="10"/>
  <c r="AW68" i="10" s="1"/>
  <c r="AX68" i="10" s="1"/>
  <c r="AY26" i="10"/>
  <c r="AZ26" i="10" s="1"/>
  <c r="BA26" i="10" s="1"/>
  <c r="AY68" i="10"/>
  <c r="AY25" i="10"/>
  <c r="AY69" i="10"/>
  <c r="AY53" i="10"/>
  <c r="AZ53" i="10" s="1"/>
  <c r="BA53" i="10" s="1"/>
  <c r="BB44" i="10"/>
  <c r="AY61" i="10"/>
  <c r="BW78" i="4"/>
  <c r="BW90" i="4"/>
  <c r="BD70" i="10"/>
  <c r="BC70" i="10"/>
  <c r="BA72" i="10"/>
  <c r="AZ72" i="10"/>
  <c r="AY71" i="10"/>
  <c r="AV70" i="10"/>
  <c r="BB73" i="10"/>
  <c r="BD74" i="10"/>
  <c r="BC74" i="10"/>
  <c r="AV74" i="10"/>
  <c r="AY73" i="10"/>
  <c r="AV73" i="10"/>
  <c r="AY74" i="10"/>
  <c r="BB62" i="10"/>
  <c r="AY78" i="10"/>
  <c r="AV77" i="10"/>
  <c r="AV78" i="10"/>
  <c r="AY70" i="10"/>
  <c r="BB72" i="10"/>
  <c r="AX71" i="10"/>
  <c r="AW71" i="10"/>
  <c r="BB71" i="10"/>
  <c r="AV72" i="10"/>
  <c r="AU74" i="10"/>
  <c r="AY75" i="10" s="1"/>
  <c r="BW56" i="4"/>
  <c r="AD106" i="10"/>
  <c r="E9" i="9" s="1"/>
  <c r="AV39" i="10"/>
  <c r="AY20" i="10"/>
  <c r="AZ20" i="10" s="1"/>
  <c r="BA20" i="10" s="1"/>
  <c r="AV69" i="10"/>
  <c r="BW84" i="4"/>
  <c r="BW24" i="4"/>
  <c r="BW68" i="4"/>
  <c r="AW36" i="10"/>
  <c r="AX36" i="10" s="1"/>
  <c r="BC45" i="10"/>
  <c r="BD45" i="10" s="1"/>
  <c r="AZ61" i="10"/>
  <c r="BA61" i="10" s="1"/>
  <c r="AX47" i="10"/>
  <c r="AW47" i="10"/>
  <c r="AZ39" i="10"/>
  <c r="BA39" i="10" s="1"/>
  <c r="AW32" i="10"/>
  <c r="AX32" i="10" s="1"/>
  <c r="AV12" i="10"/>
  <c r="AW12" i="10" s="1"/>
  <c r="AX12" i="10" s="1"/>
  <c r="BB20" i="10"/>
  <c r="AY18" i="10"/>
  <c r="AV17" i="10"/>
  <c r="AY37" i="10"/>
  <c r="BC69" i="10"/>
  <c r="BD69" i="10" s="1"/>
  <c r="BC62" i="10"/>
  <c r="BD62" i="10" s="1"/>
  <c r="BB31" i="10"/>
  <c r="AV28" i="10"/>
  <c r="AY29" i="10"/>
  <c r="AZ25" i="10"/>
  <c r="BA25" i="10" s="1"/>
  <c r="AV52" i="10"/>
  <c r="AZ40" i="10"/>
  <c r="BA40" i="10" s="1"/>
  <c r="AZ31" i="10"/>
  <c r="BA31" i="10" s="1"/>
  <c r="AZ32" i="10"/>
  <c r="BA32" i="10" s="1"/>
  <c r="BB19" i="10"/>
  <c r="BB18" i="10"/>
  <c r="BB24" i="10"/>
  <c r="AY22" i="10"/>
  <c r="AV21" i="10"/>
  <c r="AU53" i="10"/>
  <c r="BB54" i="10" s="1"/>
  <c r="AY64" i="10"/>
  <c r="BB66" i="10"/>
  <c r="AV63" i="10"/>
  <c r="AY28" i="10"/>
  <c r="AW50" i="10"/>
  <c r="AX50" i="10" s="1"/>
  <c r="AY52" i="10"/>
  <c r="AW43" i="10"/>
  <c r="AX43" i="10" s="1"/>
  <c r="BB65" i="10"/>
  <c r="AY60" i="10"/>
  <c r="AU12" i="10"/>
  <c r="BB39" i="10"/>
  <c r="AW66" i="10"/>
  <c r="AX66" i="10" s="1"/>
  <c r="AZ42" i="10"/>
  <c r="BA42" i="10" s="1"/>
  <c r="AW24" i="10"/>
  <c r="AX24" i="10" s="1"/>
  <c r="AZ69" i="10"/>
  <c r="BA69" i="10" s="1"/>
  <c r="AY27" i="10"/>
  <c r="AY17" i="10"/>
  <c r="BB30" i="10"/>
  <c r="AV58" i="10"/>
  <c r="BB61" i="10"/>
  <c r="AY59" i="10"/>
  <c r="BB26" i="10"/>
  <c r="AY24" i="10"/>
  <c r="AV23" i="10"/>
  <c r="AY23" i="10"/>
  <c r="AV22" i="10"/>
  <c r="BB25" i="10"/>
  <c r="AV45" i="10"/>
  <c r="BB48" i="10"/>
  <c r="AY46" i="10"/>
  <c r="AV44" i="10"/>
  <c r="AY45" i="10"/>
  <c r="BB47" i="10"/>
  <c r="AV20" i="10"/>
  <c r="AY21" i="10"/>
  <c r="BB23" i="10"/>
  <c r="BB21" i="10"/>
  <c r="AY19" i="10"/>
  <c r="AZ51" i="10"/>
  <c r="BA51" i="10" s="1"/>
  <c r="AW51" i="10"/>
  <c r="AX51" i="10" s="1"/>
  <c r="AW38" i="10"/>
  <c r="AX38" i="10" s="1"/>
  <c r="AV19" i="10"/>
  <c r="AV57" i="10"/>
  <c r="AY58" i="10"/>
  <c r="BB60" i="10"/>
  <c r="BB68" i="10"/>
  <c r="AY66" i="10"/>
  <c r="AV65" i="10"/>
  <c r="AV49" i="10"/>
  <c r="AY50" i="10"/>
  <c r="BB52" i="10"/>
  <c r="AV64" i="10"/>
  <c r="AY65" i="10"/>
  <c r="BB67" i="10"/>
  <c r="AW25" i="10"/>
  <c r="AX25" i="10" s="1"/>
  <c r="AV53" i="10"/>
  <c r="AW67" i="10"/>
  <c r="AX67" i="10" s="1"/>
  <c r="BC44" i="10"/>
  <c r="BD44" i="10" s="1"/>
  <c r="BB27" i="10"/>
  <c r="AW39" i="10"/>
  <c r="AX39" i="10" s="1"/>
  <c r="AW31" i="10"/>
  <c r="AX31" i="10" s="1"/>
  <c r="BB29" i="10"/>
  <c r="AV16" i="10"/>
  <c r="AY47" i="10"/>
  <c r="BB49" i="10"/>
  <c r="AV46" i="10"/>
  <c r="AY62" i="10"/>
  <c r="BB64" i="10"/>
  <c r="AV61" i="10"/>
  <c r="AV29" i="10"/>
  <c r="AY30" i="10"/>
  <c r="BB32" i="10"/>
  <c r="AY49" i="10"/>
  <c r="AV48" i="10"/>
  <c r="BB51" i="10"/>
  <c r="AY41" i="10"/>
  <c r="BB43" i="10"/>
  <c r="AV40" i="10"/>
  <c r="AZ43" i="10"/>
  <c r="BA43" i="10" s="1"/>
  <c r="BB63" i="10"/>
  <c r="BB53" i="10"/>
  <c r="AZ44" i="10"/>
  <c r="BA44" i="10" s="1"/>
  <c r="BB41" i="10"/>
  <c r="AY63" i="10"/>
  <c r="AY48" i="10"/>
  <c r="AY38" i="10"/>
  <c r="BB40" i="10"/>
  <c r="AV37" i="10"/>
  <c r="AZ67" i="10"/>
  <c r="BA67" i="10" s="1"/>
  <c r="AZ68" i="10"/>
  <c r="BA68" i="10" s="1"/>
  <c r="AW41" i="10"/>
  <c r="AX41" i="10" s="1"/>
  <c r="BC42" i="10"/>
  <c r="BD42" i="10" s="1"/>
  <c r="AW30" i="10"/>
  <c r="AX30" i="10" s="1"/>
  <c r="AW26" i="10"/>
  <c r="AX26" i="10" s="1"/>
  <c r="AY16" i="10"/>
  <c r="AV27" i="10"/>
  <c r="AW42" i="10"/>
  <c r="AX42" i="10" s="1"/>
  <c r="AV60" i="10"/>
  <c r="AU32" i="10"/>
  <c r="AY33" i="10" s="1"/>
  <c r="BB46" i="10"/>
  <c r="BB22" i="10"/>
  <c r="AV62" i="10"/>
  <c r="BB50" i="10"/>
  <c r="BB28" i="10"/>
  <c r="BW102" i="4"/>
  <c r="AS59" i="10"/>
  <c r="AS15" i="10"/>
  <c r="BW100" i="4"/>
  <c r="AS11" i="10"/>
  <c r="AS75" i="10"/>
  <c r="AS51" i="10"/>
  <c r="AS103" i="10"/>
  <c r="AS8" i="10"/>
  <c r="AS86" i="10"/>
  <c r="AS77" i="10"/>
  <c r="AS99" i="10"/>
  <c r="AS78" i="10"/>
  <c r="AS26" i="10"/>
  <c r="AS13" i="10"/>
  <c r="AS46" i="10"/>
  <c r="AS90" i="10"/>
  <c r="AS94" i="10"/>
  <c r="AS79" i="10"/>
  <c r="AS21" i="10"/>
  <c r="AS69" i="10"/>
  <c r="AS56" i="10"/>
  <c r="AC106" i="10"/>
  <c r="E11" i="9" s="1"/>
  <c r="AS14" i="10"/>
  <c r="AS72" i="10"/>
  <c r="AS76" i="10"/>
  <c r="AS40" i="10"/>
  <c r="AS52" i="10"/>
  <c r="AS25" i="10"/>
  <c r="Y7" i="10"/>
  <c r="Y8" i="10" s="1"/>
  <c r="Y9" i="10" s="1"/>
  <c r="Y10" i="10" s="1"/>
  <c r="Y11" i="10" s="1"/>
  <c r="Y12" i="10" s="1"/>
  <c r="Y13" i="10" s="1"/>
  <c r="Y14" i="10" s="1"/>
  <c r="Y15" i="10" s="1"/>
  <c r="Y16" i="10" s="1"/>
  <c r="Y17" i="10" s="1"/>
  <c r="Y18" i="10" s="1"/>
  <c r="Y19" i="10" s="1"/>
  <c r="Y20" i="10" s="1"/>
  <c r="Y21" i="10" s="1"/>
  <c r="Y22" i="10" s="1"/>
  <c r="Y23" i="10" s="1"/>
  <c r="Y24" i="10" s="1"/>
  <c r="Y25" i="10" s="1"/>
  <c r="Y26" i="10" s="1"/>
  <c r="Y27" i="10" s="1"/>
  <c r="Y28" i="10" s="1"/>
  <c r="Y29" i="10" s="1"/>
  <c r="Y30" i="10" s="1"/>
  <c r="Y31" i="10" s="1"/>
  <c r="Y32" i="10" s="1"/>
  <c r="Y33" i="10" s="1"/>
  <c r="Y34" i="10" s="1"/>
  <c r="Y35" i="10" s="1"/>
  <c r="Y36" i="10" s="1"/>
  <c r="Y37" i="10" s="1"/>
  <c r="Y38" i="10" s="1"/>
  <c r="Y39" i="10" s="1"/>
  <c r="Y40" i="10" s="1"/>
  <c r="Y41" i="10" s="1"/>
  <c r="Y42" i="10" s="1"/>
  <c r="Y43" i="10" s="1"/>
  <c r="Y44" i="10" s="1"/>
  <c r="Y45" i="10" s="1"/>
  <c r="Y46" i="10" s="1"/>
  <c r="Y47" i="10" s="1"/>
  <c r="Y48" i="10" s="1"/>
  <c r="Y49" i="10" s="1"/>
  <c r="Y50" i="10" s="1"/>
  <c r="Y51" i="10" s="1"/>
  <c r="Y52" i="10" s="1"/>
  <c r="Y53" i="10" s="1"/>
  <c r="Y54" i="10" s="1"/>
  <c r="Y55" i="10" s="1"/>
  <c r="Y56" i="10" s="1"/>
  <c r="Y57" i="10" s="1"/>
  <c r="Y58" i="10" s="1"/>
  <c r="Y59" i="10" s="1"/>
  <c r="Y60" i="10" s="1"/>
  <c r="Y61" i="10" s="1"/>
  <c r="Y62" i="10" s="1"/>
  <c r="Y63" i="10" s="1"/>
  <c r="Y64" i="10" s="1"/>
  <c r="Y65" i="10" s="1"/>
  <c r="Y66" i="10" s="1"/>
  <c r="Y67" i="10" s="1"/>
  <c r="Y68" i="10" s="1"/>
  <c r="Y69" i="10" s="1"/>
  <c r="Y70" i="10" s="1"/>
  <c r="Y71" i="10" s="1"/>
  <c r="Y72" i="10" s="1"/>
  <c r="Y73" i="10" s="1"/>
  <c r="Y74" i="10" s="1"/>
  <c r="Y75" i="10" s="1"/>
  <c r="Y76" i="10" s="1"/>
  <c r="Y77" i="10" s="1"/>
  <c r="Y78" i="10" s="1"/>
  <c r="Y79" i="10" s="1"/>
  <c r="Y80" i="10" s="1"/>
  <c r="Y81" i="10" s="1"/>
  <c r="Y82" i="10" s="1"/>
  <c r="Y83" i="10" s="1"/>
  <c r="Y84" i="10" s="1"/>
  <c r="Y85" i="10" s="1"/>
  <c r="Y86" i="10" s="1"/>
  <c r="Y87" i="10" s="1"/>
  <c r="Y88" i="10" s="1"/>
  <c r="Y89" i="10" s="1"/>
  <c r="Y90" i="10" s="1"/>
  <c r="Y91" i="10" s="1"/>
  <c r="Y92" i="10" s="1"/>
  <c r="Y93" i="10" s="1"/>
  <c r="Y94" i="10" s="1"/>
  <c r="Y95" i="10" s="1"/>
  <c r="Y96" i="10" s="1"/>
  <c r="Y97" i="10" s="1"/>
  <c r="Y98" i="10" s="1"/>
  <c r="Y99" i="10" s="1"/>
  <c r="Y100" i="10" s="1"/>
  <c r="Y101" i="10" s="1"/>
  <c r="Y102" i="10" s="1"/>
  <c r="Y103" i="10" s="1"/>
  <c r="Y104" i="10" s="1"/>
  <c r="Y105" i="10" s="1"/>
  <c r="Y106" i="10" s="1"/>
  <c r="BB13" i="10"/>
  <c r="BC13" i="10" s="1"/>
  <c r="BD13" i="10" s="1"/>
  <c r="AS50" i="10"/>
  <c r="X106" i="10"/>
  <c r="AS18" i="10"/>
  <c r="AS64" i="10"/>
  <c r="AS27" i="10"/>
  <c r="AS68" i="10"/>
  <c r="AV14" i="10"/>
  <c r="AW14" i="10" s="1"/>
  <c r="AX14" i="10" s="1"/>
  <c r="AE106" i="10"/>
  <c r="E13" i="9" s="1"/>
  <c r="AS22" i="10"/>
  <c r="AS9" i="10"/>
  <c r="AS105" i="10"/>
  <c r="AS44" i="10"/>
  <c r="AS60" i="10"/>
  <c r="AS6" i="10"/>
  <c r="AS102" i="10"/>
  <c r="AS47" i="10"/>
  <c r="AS23" i="10"/>
  <c r="AS100" i="10"/>
  <c r="AS63" i="10"/>
  <c r="AS93" i="10"/>
  <c r="BB15" i="10"/>
  <c r="BC15" i="10" s="1"/>
  <c r="BD15" i="10" s="1"/>
  <c r="AS101" i="10"/>
  <c r="AV13" i="10"/>
  <c r="AW13" i="10" s="1"/>
  <c r="AX13" i="10" s="1"/>
  <c r="AS89" i="10"/>
  <c r="AS41" i="10"/>
  <c r="AS71" i="10"/>
  <c r="AS81" i="10"/>
  <c r="AS97" i="10"/>
  <c r="AS96" i="10"/>
  <c r="AS55" i="10"/>
  <c r="AS31" i="10"/>
  <c r="AS67" i="10"/>
  <c r="AS37" i="10"/>
  <c r="AS7" i="10"/>
  <c r="AS19" i="10"/>
  <c r="AS12" i="10"/>
  <c r="AS30" i="10"/>
  <c r="AS10" i="10"/>
  <c r="AS36" i="10"/>
  <c r="AS85" i="10"/>
  <c r="AS33" i="10"/>
  <c r="AS82" i="10"/>
  <c r="AV11" i="10"/>
  <c r="AW11" i="10" s="1"/>
  <c r="AX11" i="10" s="1"/>
  <c r="BB11" i="10"/>
  <c r="AY14" i="10"/>
  <c r="AZ14" i="10" s="1"/>
  <c r="BA14" i="10" s="1"/>
  <c r="BB14" i="10"/>
  <c r="BC14" i="10" s="1"/>
  <c r="BD14" i="10" s="1"/>
  <c r="E15" i="9"/>
  <c r="K5" i="9" s="1"/>
  <c r="K6" i="9" s="1"/>
  <c r="L6" i="9" s="1"/>
  <c r="AY12" i="10"/>
  <c r="AZ12" i="10" s="1"/>
  <c r="BA12" i="10" s="1"/>
  <c r="AY13" i="10"/>
  <c r="AZ13" i="10" s="1"/>
  <c r="BA13" i="10" s="1"/>
  <c r="AY11" i="10"/>
  <c r="AZ11" i="10" s="1"/>
  <c r="BA11" i="10" s="1"/>
  <c r="W6" i="10"/>
  <c r="W7" i="10" s="1"/>
  <c r="W8" i="10" s="1"/>
  <c r="W9" i="10" s="1"/>
  <c r="W10" i="10" s="1"/>
  <c r="W11" i="10" s="1"/>
  <c r="W12" i="10" s="1"/>
  <c r="W13" i="10" s="1"/>
  <c r="W14" i="10" s="1"/>
  <c r="W15" i="10" s="1"/>
  <c r="W16" i="10" s="1"/>
  <c r="W17" i="10" s="1"/>
  <c r="W18" i="10" s="1"/>
  <c r="W19" i="10" s="1"/>
  <c r="W20" i="10" s="1"/>
  <c r="W21" i="10" s="1"/>
  <c r="W22" i="10" s="1"/>
  <c r="W23" i="10" s="1"/>
  <c r="W24" i="10" s="1"/>
  <c r="W25" i="10" s="1"/>
  <c r="W26" i="10" s="1"/>
  <c r="W27" i="10" s="1"/>
  <c r="W28" i="10" s="1"/>
  <c r="W29" i="10" s="1"/>
  <c r="W30" i="10" s="1"/>
  <c r="W31" i="10" s="1"/>
  <c r="W32" i="10" s="1"/>
  <c r="W33" i="10" s="1"/>
  <c r="W34" i="10" s="1"/>
  <c r="W35" i="10" s="1"/>
  <c r="W36" i="10" s="1"/>
  <c r="W37" i="10" s="1"/>
  <c r="W38" i="10" s="1"/>
  <c r="W39" i="10" s="1"/>
  <c r="W40" i="10" s="1"/>
  <c r="W41" i="10" s="1"/>
  <c r="W42" i="10" s="1"/>
  <c r="W43" i="10" s="1"/>
  <c r="W44" i="10" s="1"/>
  <c r="W45" i="10" s="1"/>
  <c r="W46" i="10" s="1"/>
  <c r="W47" i="10" s="1"/>
  <c r="W48" i="10" s="1"/>
  <c r="W49" i="10" s="1"/>
  <c r="W50" i="10" s="1"/>
  <c r="W51" i="10" s="1"/>
  <c r="W52" i="10" s="1"/>
  <c r="W53" i="10" s="1"/>
  <c r="W54" i="10" s="1"/>
  <c r="W55" i="10" s="1"/>
  <c r="W56" i="10" s="1"/>
  <c r="W57" i="10" s="1"/>
  <c r="W58" i="10" s="1"/>
  <c r="W59" i="10" s="1"/>
  <c r="W60" i="10" s="1"/>
  <c r="W61" i="10" s="1"/>
  <c r="W62" i="10" s="1"/>
  <c r="W63" i="10" s="1"/>
  <c r="W64" i="10" s="1"/>
  <c r="W65" i="10" s="1"/>
  <c r="W66" i="10" s="1"/>
  <c r="W67" i="10" s="1"/>
  <c r="W68" i="10" s="1"/>
  <c r="W69" i="10" s="1"/>
  <c r="W70" i="10" s="1"/>
  <c r="W71" i="10" s="1"/>
  <c r="W72" i="10" s="1"/>
  <c r="W73" i="10" s="1"/>
  <c r="W74" i="10" s="1"/>
  <c r="W75" i="10" s="1"/>
  <c r="W76" i="10" s="1"/>
  <c r="W77" i="10" s="1"/>
  <c r="W78" i="10" s="1"/>
  <c r="W79" i="10" s="1"/>
  <c r="W80" i="10" s="1"/>
  <c r="W81" i="10" s="1"/>
  <c r="W82" i="10" s="1"/>
  <c r="W83" i="10" s="1"/>
  <c r="W84" i="10" s="1"/>
  <c r="W85" i="10" s="1"/>
  <c r="W86" i="10" s="1"/>
  <c r="W87" i="10" s="1"/>
  <c r="W88" i="10" s="1"/>
  <c r="W89" i="10" s="1"/>
  <c r="W90" i="10" s="1"/>
  <c r="W91" i="10" s="1"/>
  <c r="W92" i="10" s="1"/>
  <c r="W93" i="10" s="1"/>
  <c r="W94" i="10" s="1"/>
  <c r="W95" i="10" s="1"/>
  <c r="W96" i="10" s="1"/>
  <c r="W97" i="10" s="1"/>
  <c r="W98" i="10" s="1"/>
  <c r="W99" i="10" s="1"/>
  <c r="W100" i="10" s="1"/>
  <c r="W101" i="10" s="1"/>
  <c r="W102" i="10" s="1"/>
  <c r="W103" i="10" s="1"/>
  <c r="W104" i="10" s="1"/>
  <c r="W105" i="10" s="1"/>
  <c r="W106" i="10" s="1"/>
  <c r="AY9" i="10"/>
  <c r="AZ9" i="10" s="1"/>
  <c r="AX10" i="10"/>
  <c r="AV8" i="10"/>
  <c r="AW8" i="10" s="1"/>
  <c r="E3" i="9"/>
  <c r="BB12" i="10"/>
  <c r="AY10" i="10"/>
  <c r="AV9" i="10"/>
  <c r="BW52" i="4"/>
  <c r="BW80" i="4"/>
  <c r="BW96" i="4"/>
  <c r="BW8" i="4"/>
  <c r="BW92" i="4"/>
  <c r="BW16" i="4"/>
  <c r="BW40" i="4"/>
  <c r="BW64" i="4"/>
  <c r="BW58" i="4"/>
  <c r="BW48" i="4"/>
  <c r="BW32" i="4"/>
  <c r="BW28" i="4"/>
  <c r="BW20" i="4"/>
  <c r="BW12" i="4"/>
  <c r="BW81" i="4"/>
  <c r="BW75" i="4"/>
  <c r="BW36" i="4"/>
  <c r="BW95" i="4"/>
  <c r="BW44" i="4"/>
  <c r="BW98" i="4"/>
  <c r="BW60" i="4"/>
  <c r="BW76" i="4"/>
  <c r="BW14" i="4"/>
  <c r="BW49" i="4"/>
  <c r="BW86" i="4"/>
  <c r="BW77" i="4"/>
  <c r="J17" i="3"/>
  <c r="K17" i="3"/>
  <c r="J16" i="3"/>
  <c r="K14" i="3"/>
  <c r="K15" i="3"/>
  <c r="K16" i="3"/>
  <c r="J14" i="3"/>
  <c r="J15" i="3"/>
  <c r="BW73" i="4"/>
  <c r="BW74" i="4"/>
  <c r="BW47" i="4"/>
  <c r="BW93" i="4"/>
  <c r="X17" i="4"/>
  <c r="BW94" i="4"/>
  <c r="BW83" i="4"/>
  <c r="BW99" i="4"/>
  <c r="BW22" i="4"/>
  <c r="BW43" i="4"/>
  <c r="BW42" i="4"/>
  <c r="BW35" i="4"/>
  <c r="BW31" i="4"/>
  <c r="BW27" i="4"/>
  <c r="BW19" i="4"/>
  <c r="BW70" i="4"/>
  <c r="BW89" i="4"/>
  <c r="BW91" i="4"/>
  <c r="BW61" i="4"/>
  <c r="BW63" i="4"/>
  <c r="BW79" i="4"/>
  <c r="BW30" i="4"/>
  <c r="BW71" i="4"/>
  <c r="BW38" i="4"/>
  <c r="BW103" i="4"/>
  <c r="BW66" i="4"/>
  <c r="BW65" i="4"/>
  <c r="BW67" i="4"/>
  <c r="BW62" i="4"/>
  <c r="BW57" i="4"/>
  <c r="BW55" i="4"/>
  <c r="BW54" i="4"/>
  <c r="BW51" i="4"/>
  <c r="BW45" i="4"/>
  <c r="BW41" i="4"/>
  <c r="BW33" i="4"/>
  <c r="BW29" i="4"/>
  <c r="BW26" i="4"/>
  <c r="BW25" i="4"/>
  <c r="BW21" i="4"/>
  <c r="BW18" i="4"/>
  <c r="BW17" i="4"/>
  <c r="BW15" i="4"/>
  <c r="BW13" i="4"/>
  <c r="BW11" i="4"/>
  <c r="BW6" i="4"/>
  <c r="BW9" i="4"/>
  <c r="BW101" i="4"/>
  <c r="BW39" i="4"/>
  <c r="BW23" i="4"/>
  <c r="BW69" i="4"/>
  <c r="BW59" i="4"/>
  <c r="BW7" i="4"/>
  <c r="BW53" i="4"/>
  <c r="BW85" i="4"/>
  <c r="BW34" i="4"/>
  <c r="BW46" i="4"/>
  <c r="BW82" i="4"/>
  <c r="BW105" i="4"/>
  <c r="BW10" i="4"/>
  <c r="BW37" i="4"/>
  <c r="BW50" i="4"/>
  <c r="BW87" i="4"/>
  <c r="AM17" i="4"/>
  <c r="AN17" i="4"/>
  <c r="AM96" i="4"/>
  <c r="AN96" i="4"/>
  <c r="AO62" i="4"/>
  <c r="AO80" i="4"/>
  <c r="AM21" i="4"/>
  <c r="X32" i="4"/>
  <c r="AO32" i="4"/>
  <c r="AM32" i="4"/>
  <c r="X77" i="4"/>
  <c r="AO13" i="4"/>
  <c r="AN80" i="4"/>
  <c r="AM11" i="4"/>
  <c r="AM60" i="4"/>
  <c r="AN60" i="4"/>
  <c r="AM80" i="4"/>
  <c r="AN84" i="4"/>
  <c r="AO86" i="4"/>
  <c r="X13" i="4"/>
  <c r="AN62" i="4"/>
  <c r="AN48" i="4"/>
  <c r="AN85" i="4"/>
  <c r="AM83" i="4"/>
  <c r="AM27" i="4"/>
  <c r="AM85" i="4"/>
  <c r="AO9" i="4"/>
  <c r="AO19" i="4"/>
  <c r="AN43" i="4"/>
  <c r="AO83" i="4"/>
  <c r="AM102" i="4"/>
  <c r="AM62" i="4"/>
  <c r="AN83" i="4"/>
  <c r="AO85" i="4"/>
  <c r="AM37" i="4"/>
  <c r="X76" i="4"/>
  <c r="AN12" i="4"/>
  <c r="AM22" i="4"/>
  <c r="X6" i="4"/>
  <c r="X104" i="4"/>
  <c r="X92" i="4"/>
  <c r="AM94" i="4"/>
  <c r="AO7" i="4"/>
  <c r="AO92" i="4"/>
  <c r="AN21" i="4"/>
  <c r="AM92" i="4"/>
  <c r="AO21" i="4"/>
  <c r="AM100" i="4"/>
  <c r="AN47" i="4"/>
  <c r="AO89" i="4"/>
  <c r="AO37" i="4"/>
  <c r="AM76" i="4"/>
  <c r="AN86" i="4"/>
  <c r="AO22" i="4"/>
  <c r="AN37" i="4"/>
  <c r="AN19" i="4"/>
  <c r="AM67" i="4"/>
  <c r="AN13" i="4"/>
  <c r="AO39" i="4"/>
  <c r="AO77" i="4"/>
  <c r="AO76" i="4"/>
  <c r="X12" i="4"/>
  <c r="AM9" i="4"/>
  <c r="X84" i="4"/>
  <c r="AO8" i="4"/>
  <c r="AM12" i="4"/>
  <c r="AM77" i="4"/>
  <c r="AM89" i="4"/>
  <c r="AM84" i="4"/>
  <c r="X47" i="4"/>
  <c r="X89" i="4"/>
  <c r="AM54" i="4"/>
  <c r="AO60" i="4"/>
  <c r="AN8" i="4"/>
  <c r="X8" i="4"/>
  <c r="AO54" i="4"/>
  <c r="AN99" i="4"/>
  <c r="AO41" i="4"/>
  <c r="AM86" i="4"/>
  <c r="AM47" i="4"/>
  <c r="AN22" i="4"/>
  <c r="AM19" i="4"/>
  <c r="X38" i="4"/>
  <c r="X54" i="4"/>
  <c r="AN94" i="4"/>
  <c r="AO66" i="4"/>
  <c r="X46" i="4"/>
  <c r="AN91" i="4"/>
  <c r="AN16" i="4"/>
  <c r="AM101" i="4"/>
  <c r="AO104" i="4"/>
  <c r="X100" i="4"/>
  <c r="AM16" i="4"/>
  <c r="AM69" i="4"/>
  <c r="AM104" i="4"/>
  <c r="AP104" i="4" s="1"/>
  <c r="AM91" i="4"/>
  <c r="X51" i="4"/>
  <c r="AO100" i="4"/>
  <c r="AO16" i="4"/>
  <c r="AO105" i="4"/>
  <c r="AM74" i="4"/>
  <c r="AN58" i="4"/>
  <c r="AO91" i="4"/>
  <c r="AO57" i="4"/>
  <c r="X35" i="4"/>
  <c r="X88" i="4"/>
  <c r="AO45" i="4"/>
  <c r="AN18" i="4"/>
  <c r="AO27" i="4"/>
  <c r="AM43" i="4"/>
  <c r="AM26" i="4"/>
  <c r="AO6" i="4"/>
  <c r="AM38" i="4"/>
  <c r="X18" i="4"/>
  <c r="AO38" i="4"/>
  <c r="AO81" i="4"/>
  <c r="AN9" i="4"/>
  <c r="AM57" i="4"/>
  <c r="AN6" i="4"/>
  <c r="AN20" i="4"/>
  <c r="AO18" i="4"/>
  <c r="X43" i="4"/>
  <c r="AO67" i="4"/>
  <c r="X58" i="4"/>
  <c r="AO20" i="4"/>
  <c r="AN27" i="4"/>
  <c r="AM58" i="4"/>
  <c r="AN67" i="4"/>
  <c r="AO99" i="4"/>
  <c r="X57" i="4"/>
  <c r="AN26" i="4"/>
  <c r="X26" i="4"/>
  <c r="X20" i="4"/>
  <c r="AM39" i="4"/>
  <c r="AN35" i="4"/>
  <c r="AO29" i="4"/>
  <c r="AM35" i="4"/>
  <c r="AO88" i="4"/>
  <c r="AO78" i="4"/>
  <c r="AM88" i="4"/>
  <c r="AN29" i="4"/>
  <c r="AM40" i="4"/>
  <c r="AM29" i="4"/>
  <c r="X41" i="4"/>
  <c r="X40" i="4"/>
  <c r="X78" i="4"/>
  <c r="AN39" i="4"/>
  <c r="AM78" i="4"/>
  <c r="AN41" i="4"/>
  <c r="AN102" i="4"/>
  <c r="AN40" i="4"/>
  <c r="AO102" i="4"/>
  <c r="AN81" i="4"/>
  <c r="AO28" i="4"/>
  <c r="AM44" i="4"/>
  <c r="AN50" i="4"/>
  <c r="AO14" i="4"/>
  <c r="AN14" i="4"/>
  <c r="AO51" i="4"/>
  <c r="X68" i="4"/>
  <c r="X105" i="4"/>
  <c r="AM51" i="4"/>
  <c r="AM105" i="4"/>
  <c r="AN49" i="4"/>
  <c r="AM28" i="4"/>
  <c r="X49" i="4"/>
  <c r="AM49" i="4"/>
  <c r="X81" i="4"/>
  <c r="AO46" i="4"/>
  <c r="AO68" i="4"/>
  <c r="AN69" i="4"/>
  <c r="AN28" i="4"/>
  <c r="AN52" i="4"/>
  <c r="AO97" i="4"/>
  <c r="AN11" i="4"/>
  <c r="AM55" i="4"/>
  <c r="AO69" i="4"/>
  <c r="X97" i="4"/>
  <c r="AM46" i="4"/>
  <c r="X14" i="4"/>
  <c r="AN68" i="4"/>
  <c r="AM97" i="4"/>
  <c r="AP97" i="4" s="1"/>
  <c r="AN55" i="4"/>
  <c r="AO11" i="4"/>
  <c r="AO55" i="4"/>
  <c r="AO10" i="4"/>
  <c r="AO70" i="4"/>
  <c r="X70" i="4"/>
  <c r="X24" i="4"/>
  <c r="AO24" i="4"/>
  <c r="AM24" i="4"/>
  <c r="AO93" i="4"/>
  <c r="X93" i="4"/>
  <c r="AO53" i="4"/>
  <c r="X53" i="4"/>
  <c r="AO30" i="4"/>
  <c r="X30" i="4"/>
  <c r="AN24" i="4"/>
  <c r="AO59" i="4"/>
  <c r="X59" i="4"/>
  <c r="AM71" i="4"/>
  <c r="X71" i="4"/>
  <c r="AO75" i="4"/>
  <c r="X75" i="4"/>
  <c r="AM61" i="4"/>
  <c r="X61" i="4"/>
  <c r="AO103" i="4"/>
  <c r="X103" i="4"/>
  <c r="AO36" i="4"/>
  <c r="AO25" i="4"/>
  <c r="X25" i="4"/>
  <c r="AO65" i="4"/>
  <c r="X65" i="4"/>
  <c r="AO33" i="4"/>
  <c r="X33" i="4"/>
  <c r="AM99" i="4"/>
  <c r="AO44" i="4"/>
  <c r="X44" i="4"/>
  <c r="AM10" i="4"/>
  <c r="X10" i="4"/>
  <c r="AM45" i="4"/>
  <c r="X45" i="4"/>
  <c r="AO74" i="4"/>
  <c r="X74" i="4"/>
  <c r="AO95" i="4"/>
  <c r="X95" i="4"/>
  <c r="AN63" i="4"/>
  <c r="X63" i="4"/>
  <c r="AO79" i="4"/>
  <c r="X79" i="4"/>
  <c r="AN53" i="4"/>
  <c r="AM87" i="4"/>
  <c r="X87" i="4"/>
  <c r="AM36" i="4"/>
  <c r="AM30" i="4"/>
  <c r="AO72" i="4"/>
  <c r="X72" i="4"/>
  <c r="AO48" i="4"/>
  <c r="X48" i="4"/>
  <c r="AO101" i="4"/>
  <c r="X101" i="4"/>
  <c r="X34" i="4"/>
  <c r="AO34" i="4"/>
  <c r="AN36" i="4"/>
  <c r="AO73" i="4"/>
  <c r="X73" i="4"/>
  <c r="AM70" i="4"/>
  <c r="AM93" i="4"/>
  <c r="AN64" i="4"/>
  <c r="X64" i="4"/>
  <c r="AN93" i="4"/>
  <c r="AO94" i="4"/>
  <c r="AN42" i="4"/>
  <c r="AN30" i="4"/>
  <c r="AO56" i="4"/>
  <c r="X56" i="4"/>
  <c r="AM53" i="4"/>
  <c r="AO52" i="4"/>
  <c r="X52" i="4"/>
  <c r="AN66" i="4"/>
  <c r="X66" i="4"/>
  <c r="AN7" i="4"/>
  <c r="X7" i="4"/>
  <c r="AM34" i="4"/>
  <c r="AN33" i="4"/>
  <c r="AM25" i="4"/>
  <c r="AO50" i="4"/>
  <c r="AM50" i="4"/>
  <c r="AM65" i="4"/>
  <c r="AO42" i="4"/>
  <c r="AM42" i="4"/>
  <c r="AM33" i="4"/>
  <c r="AN72" i="4"/>
  <c r="AM73" i="4"/>
  <c r="AO23" i="4"/>
  <c r="AM23" i="4"/>
  <c r="AN23" i="4"/>
  <c r="AN73" i="4"/>
  <c r="AM15" i="4"/>
  <c r="AO15" i="4"/>
  <c r="AN56" i="4"/>
  <c r="AN15" i="4"/>
  <c r="AM98" i="4"/>
  <c r="AN98" i="4"/>
  <c r="AO98" i="4"/>
  <c r="AO90" i="4"/>
  <c r="AM90" i="4"/>
  <c r="AM82" i="4"/>
  <c r="AO82" i="4"/>
  <c r="AN95" i="4"/>
  <c r="AN75" i="4"/>
  <c r="AO31" i="4"/>
  <c r="AM31" i="4"/>
  <c r="AN61" i="4"/>
  <c r="AO61" i="4"/>
  <c r="AM59" i="4"/>
  <c r="AN82" i="4"/>
  <c r="AO71" i="4"/>
  <c r="AN71" i="4"/>
  <c r="AO64" i="4"/>
  <c r="AM64" i="4"/>
  <c r="AN87" i="4"/>
  <c r="AO87" i="4"/>
  <c r="AN31" i="4"/>
  <c r="AO63" i="4"/>
  <c r="AM63" i="4"/>
  <c r="AM95" i="4"/>
  <c r="AM79" i="4"/>
  <c r="AM75" i="4"/>
  <c r="AN90" i="4"/>
  <c r="AN79" i="4"/>
  <c r="AN103" i="4"/>
  <c r="AN59" i="4"/>
  <c r="AY76" i="10" l="1"/>
  <c r="E7" i="9"/>
  <c r="E5" i="9"/>
  <c r="E6" i="9"/>
  <c r="AZ76" i="10"/>
  <c r="BA76" i="10" s="1"/>
  <c r="AW78" i="10"/>
  <c r="AX78" i="10" s="1"/>
  <c r="BA74" i="10"/>
  <c r="AZ74" i="10"/>
  <c r="BA75" i="10"/>
  <c r="AZ75" i="10"/>
  <c r="AY54" i="10"/>
  <c r="AW69" i="10"/>
  <c r="AX69" i="10" s="1"/>
  <c r="AY77" i="10"/>
  <c r="AV76" i="10"/>
  <c r="AX72" i="10"/>
  <c r="AW72" i="10"/>
  <c r="BD72" i="10"/>
  <c r="BC72" i="10"/>
  <c r="AW77" i="10"/>
  <c r="AX77" i="10" s="1"/>
  <c r="AX73" i="10"/>
  <c r="AW73" i="10"/>
  <c r="BB77" i="10"/>
  <c r="BD73" i="10"/>
  <c r="BC73" i="10"/>
  <c r="BB78" i="10"/>
  <c r="BD71" i="10"/>
  <c r="BC71" i="10"/>
  <c r="BA70" i="10"/>
  <c r="AZ70" i="10"/>
  <c r="AZ78" i="10"/>
  <c r="BA78" i="10" s="1"/>
  <c r="BB76" i="10"/>
  <c r="AX74" i="10"/>
  <c r="AW74" i="10"/>
  <c r="AX70" i="10"/>
  <c r="AW70" i="10"/>
  <c r="AV75" i="10"/>
  <c r="BB75" i="10"/>
  <c r="BA73" i="10"/>
  <c r="AZ73" i="10"/>
  <c r="BA71" i="10"/>
  <c r="AZ71" i="10"/>
  <c r="AF20" i="9"/>
  <c r="AE20" i="9"/>
  <c r="AF19" i="9"/>
  <c r="AE19" i="9"/>
  <c r="BC50" i="10"/>
  <c r="BD50" i="10" s="1"/>
  <c r="BC46" i="10"/>
  <c r="BD46" i="10" s="1"/>
  <c r="AV33" i="10"/>
  <c r="BC41" i="10"/>
  <c r="BD41" i="10" s="1"/>
  <c r="BC63" i="10"/>
  <c r="BD63" i="10" s="1"/>
  <c r="BD43" i="10"/>
  <c r="BC43" i="10"/>
  <c r="AZ49" i="10"/>
  <c r="BA49" i="10" s="1"/>
  <c r="AW61" i="10"/>
  <c r="AX61" i="10" s="1"/>
  <c r="BC49" i="10"/>
  <c r="BD49" i="10" s="1"/>
  <c r="AW53" i="10"/>
  <c r="AX53" i="10" s="1"/>
  <c r="BC67" i="10"/>
  <c r="BD67" i="10" s="1"/>
  <c r="AZ50" i="10"/>
  <c r="BA50" i="10" s="1"/>
  <c r="BC68" i="10"/>
  <c r="BD68" i="10" s="1"/>
  <c r="AZ58" i="10"/>
  <c r="BA58" i="10" s="1"/>
  <c r="BC23" i="10"/>
  <c r="BD23" i="10" s="1"/>
  <c r="AZ45" i="10"/>
  <c r="BA45" i="10" s="1"/>
  <c r="AW45" i="10"/>
  <c r="AX45" i="10" s="1"/>
  <c r="AW23" i="10"/>
  <c r="AX23" i="10" s="1"/>
  <c r="BC61" i="10"/>
  <c r="BD61" i="10" s="1"/>
  <c r="AZ27" i="10"/>
  <c r="BA27" i="10" s="1"/>
  <c r="BC65" i="10"/>
  <c r="BD65" i="10" s="1"/>
  <c r="BC66" i="10"/>
  <c r="BD66" i="10" s="1"/>
  <c r="BC24" i="10"/>
  <c r="BD24" i="10" s="1"/>
  <c r="AZ29" i="10"/>
  <c r="BA29" i="10" s="1"/>
  <c r="AW17" i="10"/>
  <c r="AX17" i="10" s="1"/>
  <c r="AW62" i="10"/>
  <c r="AX62" i="10" s="1"/>
  <c r="BC54" i="10"/>
  <c r="BD54" i="10" s="1"/>
  <c r="AW27" i="10"/>
  <c r="AX27" i="10" s="1"/>
  <c r="AW37" i="10"/>
  <c r="AX37" i="10" s="1"/>
  <c r="AZ41" i="10"/>
  <c r="BA41" i="10" s="1"/>
  <c r="BC32" i="10"/>
  <c r="BD32" i="10" s="1"/>
  <c r="BC64" i="10"/>
  <c r="BD64" i="10" s="1"/>
  <c r="AZ47" i="10"/>
  <c r="BA47" i="10" s="1"/>
  <c r="AZ65" i="10"/>
  <c r="BA65" i="10" s="1"/>
  <c r="AW49" i="10"/>
  <c r="AX49" i="10" s="1"/>
  <c r="AW57" i="10"/>
  <c r="AX57" i="10" s="1"/>
  <c r="AZ21" i="10"/>
  <c r="BA21" i="10" s="1"/>
  <c r="AW44" i="10"/>
  <c r="AX44" i="10" s="1"/>
  <c r="BC25" i="10"/>
  <c r="BD25" i="10" s="1"/>
  <c r="AZ24" i="10"/>
  <c r="BA24" i="10" s="1"/>
  <c r="AW58" i="10"/>
  <c r="AX58" i="10" s="1"/>
  <c r="BC39" i="10"/>
  <c r="BD39" i="10" s="1"/>
  <c r="AZ64" i="10"/>
  <c r="BA64" i="10" s="1"/>
  <c r="AV54" i="10"/>
  <c r="BC18" i="10"/>
  <c r="BD18" i="10" s="1"/>
  <c r="AW52" i="10"/>
  <c r="AX52" i="10" s="1"/>
  <c r="AW28" i="10"/>
  <c r="AX28" i="10" s="1"/>
  <c r="AZ18" i="10"/>
  <c r="BA18" i="10" s="1"/>
  <c r="BC22" i="10"/>
  <c r="BD22" i="10" s="1"/>
  <c r="AU33" i="10"/>
  <c r="BB35" i="10" s="1"/>
  <c r="BB33" i="10"/>
  <c r="AW60" i="10"/>
  <c r="AX60" i="10" s="1"/>
  <c r="AZ16" i="10"/>
  <c r="BA16" i="10" s="1"/>
  <c r="BC40" i="10"/>
  <c r="BD40" i="10" s="1"/>
  <c r="AZ48" i="10"/>
  <c r="BA48" i="10" s="1"/>
  <c r="BC51" i="10"/>
  <c r="BD51" i="10" s="1"/>
  <c r="AZ30" i="10"/>
  <c r="BA30" i="10" s="1"/>
  <c r="AZ62" i="10"/>
  <c r="BA62" i="10" s="1"/>
  <c r="AW16" i="10"/>
  <c r="AX16" i="10" s="1"/>
  <c r="BC27" i="10"/>
  <c r="BD27" i="10" s="1"/>
  <c r="AW64" i="10"/>
  <c r="AX64" i="10" s="1"/>
  <c r="AW65" i="10"/>
  <c r="AX65" i="10" s="1"/>
  <c r="AW19" i="10"/>
  <c r="AX19" i="10" s="1"/>
  <c r="AZ19" i="10"/>
  <c r="BA19" i="10" s="1"/>
  <c r="AW20" i="10"/>
  <c r="AX20" i="10" s="1"/>
  <c r="AZ46" i="10"/>
  <c r="BA46" i="10" s="1"/>
  <c r="AW22" i="10"/>
  <c r="AX22" i="10" s="1"/>
  <c r="BC26" i="10"/>
  <c r="BD26" i="10" s="1"/>
  <c r="BC30" i="10"/>
  <c r="BD30" i="10" s="1"/>
  <c r="AY15" i="10"/>
  <c r="AZ15" i="10" s="1"/>
  <c r="BA15" i="10" s="1"/>
  <c r="BB17" i="10"/>
  <c r="AZ28" i="10"/>
  <c r="BA28" i="10" s="1"/>
  <c r="AU54" i="10"/>
  <c r="BB58" i="10" s="1"/>
  <c r="AW21" i="10"/>
  <c r="AX21" i="10" s="1"/>
  <c r="BC19" i="10"/>
  <c r="BD19" i="10" s="1"/>
  <c r="BC31" i="10"/>
  <c r="BD31" i="10" s="1"/>
  <c r="BC20" i="10"/>
  <c r="BD20" i="10" s="1"/>
  <c r="BC28" i="10"/>
  <c r="BD28" i="10" s="1"/>
  <c r="AZ33" i="10"/>
  <c r="BA33" i="10" s="1"/>
  <c r="AZ38" i="10"/>
  <c r="BA38" i="10" s="1"/>
  <c r="BA63" i="10"/>
  <c r="AZ63" i="10"/>
  <c r="BC53" i="10"/>
  <c r="BD53" i="10" s="1"/>
  <c r="AW40" i="10"/>
  <c r="AX40" i="10" s="1"/>
  <c r="AW48" i="10"/>
  <c r="AX48" i="10" s="1"/>
  <c r="AW29" i="10"/>
  <c r="AX29" i="10" s="1"/>
  <c r="AW46" i="10"/>
  <c r="AX46" i="10" s="1"/>
  <c r="BC29" i="10"/>
  <c r="BD29" i="10" s="1"/>
  <c r="AZ54" i="10"/>
  <c r="BA54" i="10" s="1"/>
  <c r="BC52" i="10"/>
  <c r="BD52" i="10" s="1"/>
  <c r="AZ66" i="10"/>
  <c r="BA66" i="10" s="1"/>
  <c r="BC60" i="10"/>
  <c r="BD60" i="10" s="1"/>
  <c r="BC21" i="10"/>
  <c r="BD21" i="10" s="1"/>
  <c r="BC47" i="10"/>
  <c r="BD47" i="10" s="1"/>
  <c r="BC48" i="10"/>
  <c r="BD48" i="10" s="1"/>
  <c r="AZ23" i="10"/>
  <c r="BA23" i="10" s="1"/>
  <c r="AZ59" i="10"/>
  <c r="BA59" i="10" s="1"/>
  <c r="AZ17" i="10"/>
  <c r="BA17" i="10" s="1"/>
  <c r="AZ60" i="10"/>
  <c r="BA60" i="10" s="1"/>
  <c r="AZ52" i="10"/>
  <c r="BA52" i="10" s="1"/>
  <c r="AW63" i="10"/>
  <c r="AX63" i="10" s="1"/>
  <c r="AZ22" i="10"/>
  <c r="BA22" i="10" s="1"/>
  <c r="AZ37" i="10"/>
  <c r="BA37" i="10" s="1"/>
  <c r="BB16" i="10"/>
  <c r="BC11" i="10"/>
  <c r="BD11" i="10" s="1"/>
  <c r="BA9" i="10"/>
  <c r="AS106" i="10"/>
  <c r="AS107" i="10" s="1"/>
  <c r="K7" i="9"/>
  <c r="L5" i="9"/>
  <c r="L7" i="9" s="1"/>
  <c r="AX8" i="10"/>
  <c r="V23" i="9"/>
  <c r="T25" i="9"/>
  <c r="U26" i="9"/>
  <c r="V27" i="9"/>
  <c r="T29" i="9"/>
  <c r="U30" i="9"/>
  <c r="V31" i="9"/>
  <c r="T33" i="9"/>
  <c r="U34" i="9"/>
  <c r="V35" i="9"/>
  <c r="T37" i="9"/>
  <c r="U38" i="9"/>
  <c r="V39" i="9"/>
  <c r="T41" i="9"/>
  <c r="U42" i="9"/>
  <c r="V43" i="9"/>
  <c r="T45" i="9"/>
  <c r="U46" i="9"/>
  <c r="V47" i="9"/>
  <c r="T49" i="9"/>
  <c r="U50" i="9"/>
  <c r="V51" i="9"/>
  <c r="T53" i="9"/>
  <c r="U54" i="9"/>
  <c r="V55" i="9"/>
  <c r="T57" i="9"/>
  <c r="U58" i="9"/>
  <c r="V59" i="9"/>
  <c r="T61" i="9"/>
  <c r="U62" i="9"/>
  <c r="V63" i="9"/>
  <c r="T65" i="9"/>
  <c r="U66" i="9"/>
  <c r="V67" i="9"/>
  <c r="T69" i="9"/>
  <c r="U70" i="9"/>
  <c r="V71" i="9"/>
  <c r="T73" i="9"/>
  <c r="U74" i="9"/>
  <c r="V75" i="9"/>
  <c r="T77" i="9"/>
  <c r="U78" i="9"/>
  <c r="V79" i="9"/>
  <c r="T81" i="9"/>
  <c r="U82" i="9"/>
  <c r="V83" i="9"/>
  <c r="T85" i="9"/>
  <c r="U86" i="9"/>
  <c r="V87" i="9"/>
  <c r="T89" i="9"/>
  <c r="U90" i="9"/>
  <c r="V91" i="9"/>
  <c r="T93" i="9"/>
  <c r="U94" i="9"/>
  <c r="V95" i="9"/>
  <c r="T97" i="9"/>
  <c r="U98" i="9"/>
  <c r="V99" i="9"/>
  <c r="T101" i="9"/>
  <c r="U102" i="9"/>
  <c r="V103" i="9"/>
  <c r="T105" i="9"/>
  <c r="U106" i="9"/>
  <c r="V107" i="9"/>
  <c r="T109" i="9"/>
  <c r="U110" i="9"/>
  <c r="V111" i="9"/>
  <c r="T113" i="9"/>
  <c r="U114" i="9"/>
  <c r="V115" i="9"/>
  <c r="T117" i="9"/>
  <c r="U118" i="9"/>
  <c r="V119" i="9"/>
  <c r="T121" i="9"/>
  <c r="U22" i="9"/>
  <c r="T24" i="9"/>
  <c r="U25" i="9"/>
  <c r="V26" i="9"/>
  <c r="T28" i="9"/>
  <c r="U29" i="9"/>
  <c r="V30" i="9"/>
  <c r="T32" i="9"/>
  <c r="U33" i="9"/>
  <c r="V34" i="9"/>
  <c r="T36" i="9"/>
  <c r="U37" i="9"/>
  <c r="V38" i="9"/>
  <c r="T40" i="9"/>
  <c r="U41" i="9"/>
  <c r="V42" i="9"/>
  <c r="T44" i="9"/>
  <c r="U45" i="9"/>
  <c r="V46" i="9"/>
  <c r="T48" i="9"/>
  <c r="U49" i="9"/>
  <c r="V50" i="9"/>
  <c r="T52" i="9"/>
  <c r="U53" i="9"/>
  <c r="V54" i="9"/>
  <c r="T56" i="9"/>
  <c r="U57" i="9"/>
  <c r="V58" i="9"/>
  <c r="T60" i="9"/>
  <c r="U61" i="9"/>
  <c r="V62" i="9"/>
  <c r="T64" i="9"/>
  <c r="U65" i="9"/>
  <c r="V66" i="9"/>
  <c r="T68" i="9"/>
  <c r="U69" i="9"/>
  <c r="V70" i="9"/>
  <c r="T72" i="9"/>
  <c r="U73" i="9"/>
  <c r="V74" i="9"/>
  <c r="T76" i="9"/>
  <c r="U77" i="9"/>
  <c r="V78" i="9"/>
  <c r="T80" i="9"/>
  <c r="U81" i="9"/>
  <c r="V82" i="9"/>
  <c r="T84" i="9"/>
  <c r="U85" i="9"/>
  <c r="V86" i="9"/>
  <c r="T88" i="9"/>
  <c r="U89" i="9"/>
  <c r="V90" i="9"/>
  <c r="T92" i="9"/>
  <c r="U93" i="9"/>
  <c r="V94" i="9"/>
  <c r="T96" i="9"/>
  <c r="U97" i="9"/>
  <c r="V98" i="9"/>
  <c r="T100" i="9"/>
  <c r="U101" i="9"/>
  <c r="V102" i="9"/>
  <c r="T104" i="9"/>
  <c r="U105" i="9"/>
  <c r="V106" i="9"/>
  <c r="T108" i="9"/>
  <c r="U109" i="9"/>
  <c r="V110" i="9"/>
  <c r="T112" i="9"/>
  <c r="U113" i="9"/>
  <c r="V114" i="9"/>
  <c r="T116" i="9"/>
  <c r="U117" i="9"/>
  <c r="V118" i="9"/>
  <c r="T120" i="9"/>
  <c r="U121" i="9"/>
  <c r="T22" i="9"/>
  <c r="T23" i="9"/>
  <c r="U24" i="9"/>
  <c r="V25" i="9"/>
  <c r="T27" i="9"/>
  <c r="U28" i="9"/>
  <c r="V29" i="9"/>
  <c r="T31" i="9"/>
  <c r="U32" i="9"/>
  <c r="V33" i="9"/>
  <c r="T35" i="9"/>
  <c r="U36" i="9"/>
  <c r="V37" i="9"/>
  <c r="T39" i="9"/>
  <c r="U40" i="9"/>
  <c r="V41" i="9"/>
  <c r="T43" i="9"/>
  <c r="U44" i="9"/>
  <c r="V45" i="9"/>
  <c r="T47" i="9"/>
  <c r="U48" i="9"/>
  <c r="V49" i="9"/>
  <c r="T51" i="9"/>
  <c r="U52" i="9"/>
  <c r="V53" i="9"/>
  <c r="T55" i="9"/>
  <c r="U56" i="9"/>
  <c r="V57" i="9"/>
  <c r="T59" i="9"/>
  <c r="U60" i="9"/>
  <c r="V61" i="9"/>
  <c r="T63" i="9"/>
  <c r="U64" i="9"/>
  <c r="V65" i="9"/>
  <c r="T67" i="9"/>
  <c r="U68" i="9"/>
  <c r="V69" i="9"/>
  <c r="T71" i="9"/>
  <c r="U72" i="9"/>
  <c r="V73" i="9"/>
  <c r="T75" i="9"/>
  <c r="U76" i="9"/>
  <c r="V77" i="9"/>
  <c r="T79" i="9"/>
  <c r="U80" i="9"/>
  <c r="V81" i="9"/>
  <c r="T83" i="9"/>
  <c r="U84" i="9"/>
  <c r="V85" i="9"/>
  <c r="T87" i="9"/>
  <c r="U88" i="9"/>
  <c r="V89" i="9"/>
  <c r="T91" i="9"/>
  <c r="U92" i="9"/>
  <c r="V93" i="9"/>
  <c r="T95" i="9"/>
  <c r="U96" i="9"/>
  <c r="V97" i="9"/>
  <c r="T99" i="9"/>
  <c r="U100" i="9"/>
  <c r="V101" i="9"/>
  <c r="T103" i="9"/>
  <c r="U104" i="9"/>
  <c r="V105" i="9"/>
  <c r="T107" i="9"/>
  <c r="U108" i="9"/>
  <c r="V109" i="9"/>
  <c r="T111" i="9"/>
  <c r="U112" i="9"/>
  <c r="V113" i="9"/>
  <c r="T115" i="9"/>
  <c r="U116" i="9"/>
  <c r="V117" i="9"/>
  <c r="T119" i="9"/>
  <c r="U120" i="9"/>
  <c r="V121" i="9"/>
  <c r="U23" i="9"/>
  <c r="V24" i="9"/>
  <c r="T26" i="9"/>
  <c r="U27" i="9"/>
  <c r="V28" i="9"/>
  <c r="T30" i="9"/>
  <c r="U31" i="9"/>
  <c r="V32" i="9"/>
  <c r="T34" i="9"/>
  <c r="U35" i="9"/>
  <c r="V36" i="9"/>
  <c r="T38" i="9"/>
  <c r="U39" i="9"/>
  <c r="V40" i="9"/>
  <c r="T42" i="9"/>
  <c r="U43" i="9"/>
  <c r="V44" i="9"/>
  <c r="T46" i="9"/>
  <c r="U47" i="9"/>
  <c r="V48" i="9"/>
  <c r="T50" i="9"/>
  <c r="U51" i="9"/>
  <c r="V52" i="9"/>
  <c r="T54" i="9"/>
  <c r="U55" i="9"/>
  <c r="V56" i="9"/>
  <c r="T58" i="9"/>
  <c r="U59" i="9"/>
  <c r="V60" i="9"/>
  <c r="T62" i="9"/>
  <c r="U63" i="9"/>
  <c r="V64" i="9"/>
  <c r="T66" i="9"/>
  <c r="U67" i="9"/>
  <c r="V68" i="9"/>
  <c r="T70" i="9"/>
  <c r="U71" i="9"/>
  <c r="V72" i="9"/>
  <c r="T74" i="9"/>
  <c r="U75" i="9"/>
  <c r="V76" i="9"/>
  <c r="T78" i="9"/>
  <c r="U79" i="9"/>
  <c r="V80" i="9"/>
  <c r="T82" i="9"/>
  <c r="U83" i="9"/>
  <c r="V84" i="9"/>
  <c r="T86" i="9"/>
  <c r="U87" i="9"/>
  <c r="V88" i="9"/>
  <c r="T90" i="9"/>
  <c r="U91" i="9"/>
  <c r="V92" i="9"/>
  <c r="T94" i="9"/>
  <c r="U95" i="9"/>
  <c r="V96" i="9"/>
  <c r="T98" i="9"/>
  <c r="U99" i="9"/>
  <c r="V100" i="9"/>
  <c r="T102" i="9"/>
  <c r="U103" i="9"/>
  <c r="V104" i="9"/>
  <c r="T106" i="9"/>
  <c r="U107" i="9"/>
  <c r="V108" i="9"/>
  <c r="T110" i="9"/>
  <c r="U111" i="9"/>
  <c r="V112" i="9"/>
  <c r="T114" i="9"/>
  <c r="U115" i="9"/>
  <c r="V116" i="9"/>
  <c r="T118" i="9"/>
  <c r="U119" i="9"/>
  <c r="V120" i="9"/>
  <c r="V22" i="9"/>
  <c r="W119" i="9"/>
  <c r="W111" i="9"/>
  <c r="W103" i="9"/>
  <c r="W95" i="9"/>
  <c r="L113" i="9"/>
  <c r="L97" i="9"/>
  <c r="L81" i="9"/>
  <c r="L65" i="9"/>
  <c r="L49" i="9"/>
  <c r="L35" i="9"/>
  <c r="L27" i="9"/>
  <c r="W120" i="9"/>
  <c r="W112" i="9"/>
  <c r="W104" i="9"/>
  <c r="W96" i="9"/>
  <c r="L111" i="9"/>
  <c r="L95" i="9"/>
  <c r="L79" i="9"/>
  <c r="L63" i="9"/>
  <c r="L47" i="9"/>
  <c r="AA8" i="9"/>
  <c r="L94" i="9"/>
  <c r="L62" i="9"/>
  <c r="AA7" i="9"/>
  <c r="W106" i="9"/>
  <c r="L22" i="9"/>
  <c r="L36" i="9"/>
  <c r="L118" i="9"/>
  <c r="L90" i="9"/>
  <c r="L54" i="9"/>
  <c r="W121" i="9"/>
  <c r="W105" i="9"/>
  <c r="W97" i="9"/>
  <c r="L85" i="9"/>
  <c r="L69" i="9"/>
  <c r="L29" i="9"/>
  <c r="L100" i="9"/>
  <c r="L92" i="9"/>
  <c r="L68" i="9"/>
  <c r="L52" i="9"/>
  <c r="L99" i="9"/>
  <c r="L51" i="9"/>
  <c r="K9" i="9"/>
  <c r="L9" i="9" s="1"/>
  <c r="W110" i="9"/>
  <c r="L34" i="9"/>
  <c r="W117" i="9"/>
  <c r="W109" i="9"/>
  <c r="W101" i="9"/>
  <c r="L109" i="9"/>
  <c r="L93" i="9"/>
  <c r="L77" i="9"/>
  <c r="L61" i="9"/>
  <c r="L45" i="9"/>
  <c r="L33" i="9"/>
  <c r="L25" i="9"/>
  <c r="L120" i="9"/>
  <c r="L112" i="9"/>
  <c r="L104" i="9"/>
  <c r="L96" i="9"/>
  <c r="L88" i="9"/>
  <c r="L80" i="9"/>
  <c r="L72" i="9"/>
  <c r="L64" i="9"/>
  <c r="L56" i="9"/>
  <c r="L48" i="9"/>
  <c r="L40" i="9"/>
  <c r="L107" i="9"/>
  <c r="L91" i="9"/>
  <c r="L75" i="9"/>
  <c r="L59" i="9"/>
  <c r="L43" i="9"/>
  <c r="L32" i="9"/>
  <c r="L86" i="9"/>
  <c r="L58" i="9"/>
  <c r="W118" i="9"/>
  <c r="W102" i="9"/>
  <c r="AB18" i="9"/>
  <c r="L28" i="9"/>
  <c r="L114" i="9"/>
  <c r="L78" i="9"/>
  <c r="L50" i="9"/>
  <c r="W113" i="9"/>
  <c r="L101" i="9"/>
  <c r="L37" i="9"/>
  <c r="L108" i="9"/>
  <c r="L76" i="9"/>
  <c r="L44" i="9"/>
  <c r="L67" i="9"/>
  <c r="L74" i="9"/>
  <c r="L98" i="9"/>
  <c r="W115" i="9"/>
  <c r="W107" i="9"/>
  <c r="W99" i="9"/>
  <c r="L121" i="9"/>
  <c r="L105" i="9"/>
  <c r="L89" i="9"/>
  <c r="L73" i="9"/>
  <c r="L57" i="9"/>
  <c r="L41" i="9"/>
  <c r="L31" i="9"/>
  <c r="L23" i="9"/>
  <c r="W116" i="9"/>
  <c r="W108" i="9"/>
  <c r="W100" i="9"/>
  <c r="L119" i="9"/>
  <c r="L103" i="9"/>
  <c r="L87" i="9"/>
  <c r="L71" i="9"/>
  <c r="L55" i="9"/>
  <c r="L39" i="9"/>
  <c r="L24" i="9"/>
  <c r="L110" i="9"/>
  <c r="L82" i="9"/>
  <c r="L46" i="9"/>
  <c r="L26" i="9"/>
  <c r="W114" i="9"/>
  <c r="W98" i="9"/>
  <c r="L30" i="9"/>
  <c r="AA9" i="9"/>
  <c r="L106" i="9"/>
  <c r="L70" i="9"/>
  <c r="L42" i="9"/>
  <c r="L117" i="9"/>
  <c r="L53" i="9"/>
  <c r="L116" i="9"/>
  <c r="L84" i="9"/>
  <c r="L60" i="9"/>
  <c r="L115" i="9"/>
  <c r="L83" i="9"/>
  <c r="L102" i="9"/>
  <c r="L38" i="9"/>
  <c r="L66" i="9"/>
  <c r="E17" i="9"/>
  <c r="AF15" i="9"/>
  <c r="K10" i="9" s="1"/>
  <c r="L10" i="9" s="1"/>
  <c r="AX9" i="10"/>
  <c r="AW9" i="10"/>
  <c r="BA10" i="10"/>
  <c r="AZ10" i="10"/>
  <c r="BC12" i="10"/>
  <c r="BD12" i="10" s="1"/>
  <c r="X106" i="4"/>
  <c r="AP17" i="4"/>
  <c r="BW106" i="4"/>
  <c r="BW107" i="4" s="1"/>
  <c r="AP96" i="4"/>
  <c r="AP80" i="4"/>
  <c r="AP32" i="4"/>
  <c r="AP13" i="4"/>
  <c r="AP60" i="4"/>
  <c r="AP84" i="4"/>
  <c r="AP48" i="4"/>
  <c r="AP62" i="4"/>
  <c r="AP76" i="4"/>
  <c r="AP49" i="4"/>
  <c r="AP100" i="4"/>
  <c r="AP92" i="4"/>
  <c r="AP85" i="4"/>
  <c r="AP94" i="4"/>
  <c r="AP83" i="4"/>
  <c r="AP101" i="4"/>
  <c r="AP28" i="4"/>
  <c r="AP43" i="4"/>
  <c r="AP8" i="4"/>
  <c r="AP12" i="4"/>
  <c r="AP22" i="4"/>
  <c r="AP41" i="4"/>
  <c r="AP66" i="4"/>
  <c r="AP47" i="4"/>
  <c r="AP16" i="4"/>
  <c r="AP86" i="4"/>
  <c r="AP77" i="4"/>
  <c r="AP21" i="4"/>
  <c r="AP7" i="4"/>
  <c r="AP26" i="4"/>
  <c r="AP37" i="4"/>
  <c r="AP45" i="4"/>
  <c r="AP58" i="4"/>
  <c r="AP9" i="4"/>
  <c r="AP78" i="4"/>
  <c r="AP67" i="4"/>
  <c r="AP91" i="4"/>
  <c r="AP54" i="4"/>
  <c r="AP89" i="4"/>
  <c r="AP19" i="4"/>
  <c r="AP6" i="4"/>
  <c r="AP46" i="4"/>
  <c r="AP81" i="4"/>
  <c r="AP102" i="4"/>
  <c r="AP88" i="4"/>
  <c r="AP57" i="4"/>
  <c r="AP105" i="4"/>
  <c r="AP35" i="4"/>
  <c r="AP20" i="4"/>
  <c r="AP18" i="4"/>
  <c r="AP38" i="4"/>
  <c r="AP99" i="4"/>
  <c r="AP75" i="4"/>
  <c r="AP74" i="4"/>
  <c r="AP25" i="4"/>
  <c r="AP40" i="4"/>
  <c r="AP39" i="4"/>
  <c r="AP27" i="4"/>
  <c r="AP55" i="4"/>
  <c r="AP51" i="4"/>
  <c r="AP29" i="4"/>
  <c r="AP65" i="4"/>
  <c r="AP72" i="4"/>
  <c r="AP33" i="4"/>
  <c r="AP14" i="4"/>
  <c r="AP73" i="4"/>
  <c r="AP34" i="4"/>
  <c r="AP53" i="4"/>
  <c r="AP30" i="4"/>
  <c r="AP10" i="4"/>
  <c r="AP11" i="4"/>
  <c r="AP103" i="4"/>
  <c r="AP44" i="4"/>
  <c r="AP24" i="4"/>
  <c r="AP68" i="4"/>
  <c r="AP69" i="4"/>
  <c r="AP36" i="4"/>
  <c r="AP61" i="4"/>
  <c r="AP52" i="4"/>
  <c r="AP70" i="4"/>
  <c r="AP56" i="4"/>
  <c r="AP93" i="4"/>
  <c r="AP42" i="4"/>
  <c r="AP71" i="4"/>
  <c r="AP50" i="4"/>
  <c r="AP79" i="4"/>
  <c r="AP64" i="4"/>
  <c r="AP87" i="4"/>
  <c r="AP90" i="4"/>
  <c r="AP15" i="4"/>
  <c r="AP23" i="4"/>
  <c r="AP95" i="4"/>
  <c r="AP31" i="4"/>
  <c r="AP98" i="4"/>
  <c r="AP63" i="4"/>
  <c r="AP59" i="4"/>
  <c r="AP82" i="4"/>
  <c r="E5" i="1"/>
  <c r="G29" i="5"/>
  <c r="G30" i="5"/>
  <c r="G31" i="5"/>
  <c r="G28" i="5"/>
  <c r="F29" i="5"/>
  <c r="F30" i="5"/>
  <c r="F31" i="5"/>
  <c r="E29" i="5"/>
  <c r="E30" i="5"/>
  <c r="E31" i="5"/>
  <c r="E28" i="5"/>
  <c r="D32" i="5"/>
  <c r="F28" i="5"/>
  <c r="E14" i="3"/>
  <c r="F7" i="4"/>
  <c r="L7" i="4" s="1"/>
  <c r="G7" i="4"/>
  <c r="M7" i="4" s="1"/>
  <c r="H7" i="4"/>
  <c r="N7" i="4" s="1"/>
  <c r="F6" i="4"/>
  <c r="L6" i="4" s="1"/>
  <c r="G6" i="4"/>
  <c r="M6" i="4" s="1"/>
  <c r="H6" i="4"/>
  <c r="N6" i="4" s="1"/>
  <c r="C6" i="4"/>
  <c r="D6" i="4"/>
  <c r="J6" i="4" s="1"/>
  <c r="E6" i="4"/>
  <c r="K6" i="4" s="1"/>
  <c r="C7" i="4"/>
  <c r="U7" i="4" s="1"/>
  <c r="D7" i="4"/>
  <c r="J7" i="4" s="1"/>
  <c r="E7" i="4"/>
  <c r="K7" i="4" s="1"/>
  <c r="C8" i="4"/>
  <c r="U8" i="4" s="1"/>
  <c r="D8" i="4"/>
  <c r="J8" i="4" s="1"/>
  <c r="E8" i="4"/>
  <c r="K8" i="4" s="1"/>
  <c r="F8" i="4"/>
  <c r="L8" i="4" s="1"/>
  <c r="G8" i="4"/>
  <c r="M8" i="4" s="1"/>
  <c r="H8" i="4"/>
  <c r="N8" i="4" s="1"/>
  <c r="C9" i="4"/>
  <c r="U9" i="4" s="1"/>
  <c r="D9" i="4"/>
  <c r="J9" i="4" s="1"/>
  <c r="E9" i="4"/>
  <c r="K9" i="4" s="1"/>
  <c r="F9" i="4"/>
  <c r="L9" i="4" s="1"/>
  <c r="G9" i="4"/>
  <c r="M9" i="4" s="1"/>
  <c r="H9" i="4"/>
  <c r="N9" i="4" s="1"/>
  <c r="C10" i="4"/>
  <c r="U10" i="4" s="1"/>
  <c r="D10" i="4"/>
  <c r="J10" i="4" s="1"/>
  <c r="E10" i="4"/>
  <c r="K10" i="4" s="1"/>
  <c r="F10" i="4"/>
  <c r="L10" i="4" s="1"/>
  <c r="G10" i="4"/>
  <c r="M10" i="4" s="1"/>
  <c r="H10" i="4"/>
  <c r="N10" i="4" s="1"/>
  <c r="C11" i="4"/>
  <c r="U11" i="4" s="1"/>
  <c r="D11" i="4"/>
  <c r="J11" i="4" s="1"/>
  <c r="E11" i="4"/>
  <c r="K11" i="4" s="1"/>
  <c r="F11" i="4"/>
  <c r="L11" i="4" s="1"/>
  <c r="G11" i="4"/>
  <c r="M11" i="4" s="1"/>
  <c r="H11" i="4"/>
  <c r="N11" i="4" s="1"/>
  <c r="C12" i="4"/>
  <c r="U12" i="4" s="1"/>
  <c r="D12" i="4"/>
  <c r="J12" i="4" s="1"/>
  <c r="E12" i="4"/>
  <c r="K12" i="4" s="1"/>
  <c r="F12" i="4"/>
  <c r="L12" i="4" s="1"/>
  <c r="G12" i="4"/>
  <c r="M12" i="4" s="1"/>
  <c r="H12" i="4"/>
  <c r="N12" i="4" s="1"/>
  <c r="C13" i="4"/>
  <c r="U13" i="4" s="1"/>
  <c r="D13" i="4"/>
  <c r="J13" i="4" s="1"/>
  <c r="E13" i="4"/>
  <c r="K13" i="4" s="1"/>
  <c r="F13" i="4"/>
  <c r="L13" i="4" s="1"/>
  <c r="G13" i="4"/>
  <c r="M13" i="4" s="1"/>
  <c r="H13" i="4"/>
  <c r="N13" i="4" s="1"/>
  <c r="C14" i="4"/>
  <c r="U14" i="4" s="1"/>
  <c r="D14" i="4"/>
  <c r="J14" i="4" s="1"/>
  <c r="E14" i="4"/>
  <c r="K14" i="4" s="1"/>
  <c r="F14" i="4"/>
  <c r="L14" i="4" s="1"/>
  <c r="G14" i="4"/>
  <c r="M14" i="4" s="1"/>
  <c r="H14" i="4"/>
  <c r="N14" i="4" s="1"/>
  <c r="C15" i="4"/>
  <c r="U15" i="4" s="1"/>
  <c r="D15" i="4"/>
  <c r="J15" i="4" s="1"/>
  <c r="E15" i="4"/>
  <c r="K15" i="4" s="1"/>
  <c r="F15" i="4"/>
  <c r="L15" i="4" s="1"/>
  <c r="G15" i="4"/>
  <c r="M15" i="4" s="1"/>
  <c r="H15" i="4"/>
  <c r="N15" i="4" s="1"/>
  <c r="C16" i="4"/>
  <c r="U16" i="4" s="1"/>
  <c r="D16" i="4"/>
  <c r="J16" i="4" s="1"/>
  <c r="E16" i="4"/>
  <c r="K16" i="4" s="1"/>
  <c r="F16" i="4"/>
  <c r="L16" i="4" s="1"/>
  <c r="G16" i="4"/>
  <c r="M16" i="4" s="1"/>
  <c r="H16" i="4"/>
  <c r="N16" i="4" s="1"/>
  <c r="C17" i="4"/>
  <c r="U17" i="4" s="1"/>
  <c r="D17" i="4"/>
  <c r="J17" i="4" s="1"/>
  <c r="E17" i="4"/>
  <c r="K17" i="4" s="1"/>
  <c r="F17" i="4"/>
  <c r="L17" i="4" s="1"/>
  <c r="G17" i="4"/>
  <c r="M17" i="4" s="1"/>
  <c r="H17" i="4"/>
  <c r="N17" i="4" s="1"/>
  <c r="C18" i="4"/>
  <c r="U18" i="4" s="1"/>
  <c r="D18" i="4"/>
  <c r="J18" i="4" s="1"/>
  <c r="E18" i="4"/>
  <c r="K18" i="4" s="1"/>
  <c r="F18" i="4"/>
  <c r="L18" i="4" s="1"/>
  <c r="G18" i="4"/>
  <c r="M18" i="4" s="1"/>
  <c r="H18" i="4"/>
  <c r="N18" i="4" s="1"/>
  <c r="C19" i="4"/>
  <c r="U19" i="4" s="1"/>
  <c r="D19" i="4"/>
  <c r="J19" i="4" s="1"/>
  <c r="E19" i="4"/>
  <c r="K19" i="4" s="1"/>
  <c r="F19" i="4"/>
  <c r="L19" i="4" s="1"/>
  <c r="G19" i="4"/>
  <c r="M19" i="4" s="1"/>
  <c r="H19" i="4"/>
  <c r="N19" i="4" s="1"/>
  <c r="C20" i="4"/>
  <c r="U20" i="4" s="1"/>
  <c r="D20" i="4"/>
  <c r="J20" i="4" s="1"/>
  <c r="E20" i="4"/>
  <c r="K20" i="4" s="1"/>
  <c r="F20" i="4"/>
  <c r="L20" i="4" s="1"/>
  <c r="G20" i="4"/>
  <c r="M20" i="4" s="1"/>
  <c r="H20" i="4"/>
  <c r="N20" i="4" s="1"/>
  <c r="C21" i="4"/>
  <c r="U21" i="4" s="1"/>
  <c r="D21" i="4"/>
  <c r="J21" i="4" s="1"/>
  <c r="E21" i="4"/>
  <c r="K21" i="4" s="1"/>
  <c r="F21" i="4"/>
  <c r="L21" i="4" s="1"/>
  <c r="G21" i="4"/>
  <c r="M21" i="4" s="1"/>
  <c r="H21" i="4"/>
  <c r="N21" i="4" s="1"/>
  <c r="C22" i="4"/>
  <c r="U22" i="4" s="1"/>
  <c r="D22" i="4"/>
  <c r="J22" i="4" s="1"/>
  <c r="E22" i="4"/>
  <c r="K22" i="4" s="1"/>
  <c r="F22" i="4"/>
  <c r="L22" i="4" s="1"/>
  <c r="G22" i="4"/>
  <c r="M22" i="4" s="1"/>
  <c r="H22" i="4"/>
  <c r="N22" i="4" s="1"/>
  <c r="C23" i="4"/>
  <c r="U23" i="4" s="1"/>
  <c r="D23" i="4"/>
  <c r="J23" i="4" s="1"/>
  <c r="E23" i="4"/>
  <c r="K23" i="4" s="1"/>
  <c r="F23" i="4"/>
  <c r="L23" i="4" s="1"/>
  <c r="G23" i="4"/>
  <c r="M23" i="4" s="1"/>
  <c r="H23" i="4"/>
  <c r="N23" i="4" s="1"/>
  <c r="C24" i="4"/>
  <c r="U24" i="4" s="1"/>
  <c r="D24" i="4"/>
  <c r="J24" i="4" s="1"/>
  <c r="E24" i="4"/>
  <c r="K24" i="4" s="1"/>
  <c r="F24" i="4"/>
  <c r="L24" i="4" s="1"/>
  <c r="G24" i="4"/>
  <c r="M24" i="4" s="1"/>
  <c r="H24" i="4"/>
  <c r="N24" i="4" s="1"/>
  <c r="C25" i="4"/>
  <c r="U25" i="4" s="1"/>
  <c r="D25" i="4"/>
  <c r="J25" i="4" s="1"/>
  <c r="E25" i="4"/>
  <c r="K25" i="4" s="1"/>
  <c r="F25" i="4"/>
  <c r="L25" i="4" s="1"/>
  <c r="G25" i="4"/>
  <c r="M25" i="4" s="1"/>
  <c r="H25" i="4"/>
  <c r="N25" i="4" s="1"/>
  <c r="C26" i="4"/>
  <c r="U26" i="4" s="1"/>
  <c r="D26" i="4"/>
  <c r="J26" i="4" s="1"/>
  <c r="E26" i="4"/>
  <c r="K26" i="4" s="1"/>
  <c r="F26" i="4"/>
  <c r="L26" i="4" s="1"/>
  <c r="G26" i="4"/>
  <c r="M26" i="4" s="1"/>
  <c r="H26" i="4"/>
  <c r="N26" i="4" s="1"/>
  <c r="C27" i="4"/>
  <c r="U27" i="4" s="1"/>
  <c r="D27" i="4"/>
  <c r="J27" i="4" s="1"/>
  <c r="E27" i="4"/>
  <c r="K27" i="4" s="1"/>
  <c r="F27" i="4"/>
  <c r="L27" i="4" s="1"/>
  <c r="G27" i="4"/>
  <c r="M27" i="4" s="1"/>
  <c r="H27" i="4"/>
  <c r="N27" i="4" s="1"/>
  <c r="C28" i="4"/>
  <c r="U28" i="4" s="1"/>
  <c r="D28" i="4"/>
  <c r="J28" i="4" s="1"/>
  <c r="E28" i="4"/>
  <c r="K28" i="4" s="1"/>
  <c r="F28" i="4"/>
  <c r="L28" i="4" s="1"/>
  <c r="G28" i="4"/>
  <c r="M28" i="4" s="1"/>
  <c r="H28" i="4"/>
  <c r="N28" i="4" s="1"/>
  <c r="C29" i="4"/>
  <c r="U29" i="4" s="1"/>
  <c r="D29" i="4"/>
  <c r="J29" i="4" s="1"/>
  <c r="E29" i="4"/>
  <c r="K29" i="4" s="1"/>
  <c r="F29" i="4"/>
  <c r="L29" i="4" s="1"/>
  <c r="G29" i="4"/>
  <c r="M29" i="4" s="1"/>
  <c r="H29" i="4"/>
  <c r="N29" i="4" s="1"/>
  <c r="C30" i="4"/>
  <c r="U30" i="4" s="1"/>
  <c r="D30" i="4"/>
  <c r="J30" i="4" s="1"/>
  <c r="E30" i="4"/>
  <c r="K30" i="4" s="1"/>
  <c r="F30" i="4"/>
  <c r="L30" i="4" s="1"/>
  <c r="G30" i="4"/>
  <c r="M30" i="4" s="1"/>
  <c r="H30" i="4"/>
  <c r="N30" i="4" s="1"/>
  <c r="C31" i="4"/>
  <c r="U31" i="4" s="1"/>
  <c r="D31" i="4"/>
  <c r="J31" i="4" s="1"/>
  <c r="E31" i="4"/>
  <c r="K31" i="4" s="1"/>
  <c r="F31" i="4"/>
  <c r="L31" i="4" s="1"/>
  <c r="G31" i="4"/>
  <c r="M31" i="4" s="1"/>
  <c r="H31" i="4"/>
  <c r="N31" i="4" s="1"/>
  <c r="C32" i="4"/>
  <c r="U32" i="4" s="1"/>
  <c r="D32" i="4"/>
  <c r="J32" i="4" s="1"/>
  <c r="E32" i="4"/>
  <c r="K32" i="4" s="1"/>
  <c r="F32" i="4"/>
  <c r="L32" i="4" s="1"/>
  <c r="G32" i="4"/>
  <c r="M32" i="4" s="1"/>
  <c r="H32" i="4"/>
  <c r="N32" i="4" s="1"/>
  <c r="C33" i="4"/>
  <c r="U33" i="4" s="1"/>
  <c r="D33" i="4"/>
  <c r="J33" i="4" s="1"/>
  <c r="E33" i="4"/>
  <c r="K33" i="4" s="1"/>
  <c r="F33" i="4"/>
  <c r="L33" i="4" s="1"/>
  <c r="G33" i="4"/>
  <c r="M33" i="4" s="1"/>
  <c r="H33" i="4"/>
  <c r="N33" i="4" s="1"/>
  <c r="C34" i="4"/>
  <c r="U34" i="4" s="1"/>
  <c r="D34" i="4"/>
  <c r="J34" i="4" s="1"/>
  <c r="E34" i="4"/>
  <c r="K34" i="4" s="1"/>
  <c r="F34" i="4"/>
  <c r="L34" i="4" s="1"/>
  <c r="G34" i="4"/>
  <c r="M34" i="4" s="1"/>
  <c r="H34" i="4"/>
  <c r="N34" i="4" s="1"/>
  <c r="C35" i="4"/>
  <c r="U35" i="4" s="1"/>
  <c r="D35" i="4"/>
  <c r="J35" i="4" s="1"/>
  <c r="E35" i="4"/>
  <c r="K35" i="4" s="1"/>
  <c r="F35" i="4"/>
  <c r="L35" i="4" s="1"/>
  <c r="G35" i="4"/>
  <c r="M35" i="4" s="1"/>
  <c r="H35" i="4"/>
  <c r="N35" i="4" s="1"/>
  <c r="C36" i="4"/>
  <c r="U36" i="4" s="1"/>
  <c r="D36" i="4"/>
  <c r="J36" i="4" s="1"/>
  <c r="E36" i="4"/>
  <c r="K36" i="4" s="1"/>
  <c r="F36" i="4"/>
  <c r="L36" i="4" s="1"/>
  <c r="G36" i="4"/>
  <c r="M36" i="4" s="1"/>
  <c r="H36" i="4"/>
  <c r="N36" i="4" s="1"/>
  <c r="C37" i="4"/>
  <c r="U37" i="4" s="1"/>
  <c r="D37" i="4"/>
  <c r="J37" i="4" s="1"/>
  <c r="E37" i="4"/>
  <c r="K37" i="4" s="1"/>
  <c r="F37" i="4"/>
  <c r="L37" i="4" s="1"/>
  <c r="G37" i="4"/>
  <c r="M37" i="4" s="1"/>
  <c r="H37" i="4"/>
  <c r="N37" i="4" s="1"/>
  <c r="C38" i="4"/>
  <c r="U38" i="4" s="1"/>
  <c r="D38" i="4"/>
  <c r="J38" i="4" s="1"/>
  <c r="E38" i="4"/>
  <c r="K38" i="4" s="1"/>
  <c r="F38" i="4"/>
  <c r="L38" i="4" s="1"/>
  <c r="G38" i="4"/>
  <c r="M38" i="4" s="1"/>
  <c r="H38" i="4"/>
  <c r="N38" i="4" s="1"/>
  <c r="C39" i="4"/>
  <c r="U39" i="4" s="1"/>
  <c r="D39" i="4"/>
  <c r="J39" i="4" s="1"/>
  <c r="E39" i="4"/>
  <c r="K39" i="4" s="1"/>
  <c r="F39" i="4"/>
  <c r="L39" i="4" s="1"/>
  <c r="G39" i="4"/>
  <c r="M39" i="4" s="1"/>
  <c r="H39" i="4"/>
  <c r="N39" i="4" s="1"/>
  <c r="C40" i="4"/>
  <c r="U40" i="4" s="1"/>
  <c r="D40" i="4"/>
  <c r="J40" i="4" s="1"/>
  <c r="E40" i="4"/>
  <c r="K40" i="4" s="1"/>
  <c r="F40" i="4"/>
  <c r="L40" i="4" s="1"/>
  <c r="G40" i="4"/>
  <c r="M40" i="4" s="1"/>
  <c r="H40" i="4"/>
  <c r="N40" i="4" s="1"/>
  <c r="C41" i="4"/>
  <c r="U41" i="4" s="1"/>
  <c r="D41" i="4"/>
  <c r="J41" i="4" s="1"/>
  <c r="E41" i="4"/>
  <c r="K41" i="4" s="1"/>
  <c r="F41" i="4"/>
  <c r="L41" i="4" s="1"/>
  <c r="G41" i="4"/>
  <c r="M41" i="4" s="1"/>
  <c r="H41" i="4"/>
  <c r="N41" i="4" s="1"/>
  <c r="C42" i="4"/>
  <c r="U42" i="4" s="1"/>
  <c r="D42" i="4"/>
  <c r="J42" i="4" s="1"/>
  <c r="E42" i="4"/>
  <c r="K42" i="4" s="1"/>
  <c r="F42" i="4"/>
  <c r="L42" i="4" s="1"/>
  <c r="G42" i="4"/>
  <c r="M42" i="4" s="1"/>
  <c r="H42" i="4"/>
  <c r="N42" i="4" s="1"/>
  <c r="C43" i="4"/>
  <c r="U43" i="4" s="1"/>
  <c r="D43" i="4"/>
  <c r="J43" i="4" s="1"/>
  <c r="E43" i="4"/>
  <c r="K43" i="4" s="1"/>
  <c r="F43" i="4"/>
  <c r="L43" i="4" s="1"/>
  <c r="G43" i="4"/>
  <c r="M43" i="4" s="1"/>
  <c r="H43" i="4"/>
  <c r="N43" i="4" s="1"/>
  <c r="C44" i="4"/>
  <c r="U44" i="4" s="1"/>
  <c r="D44" i="4"/>
  <c r="J44" i="4" s="1"/>
  <c r="E44" i="4"/>
  <c r="K44" i="4" s="1"/>
  <c r="F44" i="4"/>
  <c r="L44" i="4" s="1"/>
  <c r="G44" i="4"/>
  <c r="M44" i="4" s="1"/>
  <c r="H44" i="4"/>
  <c r="N44" i="4" s="1"/>
  <c r="C45" i="4"/>
  <c r="U45" i="4" s="1"/>
  <c r="D45" i="4"/>
  <c r="J45" i="4" s="1"/>
  <c r="E45" i="4"/>
  <c r="K45" i="4" s="1"/>
  <c r="F45" i="4"/>
  <c r="L45" i="4" s="1"/>
  <c r="G45" i="4"/>
  <c r="M45" i="4" s="1"/>
  <c r="H45" i="4"/>
  <c r="N45" i="4" s="1"/>
  <c r="C46" i="4"/>
  <c r="U46" i="4" s="1"/>
  <c r="D46" i="4"/>
  <c r="J46" i="4" s="1"/>
  <c r="E46" i="4"/>
  <c r="K46" i="4" s="1"/>
  <c r="F46" i="4"/>
  <c r="L46" i="4" s="1"/>
  <c r="G46" i="4"/>
  <c r="M46" i="4" s="1"/>
  <c r="H46" i="4"/>
  <c r="N46" i="4" s="1"/>
  <c r="C47" i="4"/>
  <c r="U47" i="4" s="1"/>
  <c r="D47" i="4"/>
  <c r="J47" i="4" s="1"/>
  <c r="E47" i="4"/>
  <c r="K47" i="4" s="1"/>
  <c r="F47" i="4"/>
  <c r="L47" i="4" s="1"/>
  <c r="G47" i="4"/>
  <c r="M47" i="4" s="1"/>
  <c r="H47" i="4"/>
  <c r="N47" i="4" s="1"/>
  <c r="C48" i="4"/>
  <c r="U48" i="4" s="1"/>
  <c r="D48" i="4"/>
  <c r="J48" i="4" s="1"/>
  <c r="E48" i="4"/>
  <c r="K48" i="4" s="1"/>
  <c r="F48" i="4"/>
  <c r="L48" i="4" s="1"/>
  <c r="G48" i="4"/>
  <c r="M48" i="4" s="1"/>
  <c r="H48" i="4"/>
  <c r="N48" i="4" s="1"/>
  <c r="C49" i="4"/>
  <c r="U49" i="4" s="1"/>
  <c r="D49" i="4"/>
  <c r="J49" i="4" s="1"/>
  <c r="E49" i="4"/>
  <c r="K49" i="4" s="1"/>
  <c r="F49" i="4"/>
  <c r="L49" i="4" s="1"/>
  <c r="G49" i="4"/>
  <c r="M49" i="4" s="1"/>
  <c r="H49" i="4"/>
  <c r="N49" i="4" s="1"/>
  <c r="C50" i="4"/>
  <c r="U50" i="4" s="1"/>
  <c r="D50" i="4"/>
  <c r="J50" i="4" s="1"/>
  <c r="E50" i="4"/>
  <c r="K50" i="4" s="1"/>
  <c r="F50" i="4"/>
  <c r="L50" i="4" s="1"/>
  <c r="G50" i="4"/>
  <c r="M50" i="4" s="1"/>
  <c r="H50" i="4"/>
  <c r="N50" i="4" s="1"/>
  <c r="C51" i="4"/>
  <c r="U51" i="4" s="1"/>
  <c r="D51" i="4"/>
  <c r="J51" i="4" s="1"/>
  <c r="E51" i="4"/>
  <c r="K51" i="4" s="1"/>
  <c r="F51" i="4"/>
  <c r="L51" i="4" s="1"/>
  <c r="G51" i="4"/>
  <c r="M51" i="4" s="1"/>
  <c r="H51" i="4"/>
  <c r="N51" i="4" s="1"/>
  <c r="C52" i="4"/>
  <c r="U52" i="4" s="1"/>
  <c r="D52" i="4"/>
  <c r="J52" i="4" s="1"/>
  <c r="E52" i="4"/>
  <c r="K52" i="4" s="1"/>
  <c r="F52" i="4"/>
  <c r="L52" i="4" s="1"/>
  <c r="G52" i="4"/>
  <c r="M52" i="4" s="1"/>
  <c r="H52" i="4"/>
  <c r="N52" i="4" s="1"/>
  <c r="C53" i="4"/>
  <c r="U53" i="4" s="1"/>
  <c r="D53" i="4"/>
  <c r="J53" i="4" s="1"/>
  <c r="E53" i="4"/>
  <c r="K53" i="4" s="1"/>
  <c r="F53" i="4"/>
  <c r="L53" i="4" s="1"/>
  <c r="G53" i="4"/>
  <c r="M53" i="4" s="1"/>
  <c r="H53" i="4"/>
  <c r="N53" i="4" s="1"/>
  <c r="C54" i="4"/>
  <c r="U54" i="4" s="1"/>
  <c r="D54" i="4"/>
  <c r="J54" i="4" s="1"/>
  <c r="E54" i="4"/>
  <c r="K54" i="4" s="1"/>
  <c r="F54" i="4"/>
  <c r="L54" i="4" s="1"/>
  <c r="G54" i="4"/>
  <c r="M54" i="4" s="1"/>
  <c r="H54" i="4"/>
  <c r="N54" i="4" s="1"/>
  <c r="C55" i="4"/>
  <c r="U55" i="4" s="1"/>
  <c r="D55" i="4"/>
  <c r="J55" i="4" s="1"/>
  <c r="E55" i="4"/>
  <c r="K55" i="4" s="1"/>
  <c r="F55" i="4"/>
  <c r="L55" i="4" s="1"/>
  <c r="G55" i="4"/>
  <c r="M55" i="4" s="1"/>
  <c r="H55" i="4"/>
  <c r="N55" i="4" s="1"/>
  <c r="C56" i="4"/>
  <c r="U56" i="4" s="1"/>
  <c r="D56" i="4"/>
  <c r="J56" i="4" s="1"/>
  <c r="E56" i="4"/>
  <c r="K56" i="4" s="1"/>
  <c r="F56" i="4"/>
  <c r="L56" i="4" s="1"/>
  <c r="G56" i="4"/>
  <c r="M56" i="4" s="1"/>
  <c r="H56" i="4"/>
  <c r="N56" i="4" s="1"/>
  <c r="C57" i="4"/>
  <c r="U57" i="4" s="1"/>
  <c r="D57" i="4"/>
  <c r="J57" i="4" s="1"/>
  <c r="E57" i="4"/>
  <c r="K57" i="4" s="1"/>
  <c r="F57" i="4"/>
  <c r="L57" i="4" s="1"/>
  <c r="G57" i="4"/>
  <c r="M57" i="4" s="1"/>
  <c r="H57" i="4"/>
  <c r="N57" i="4" s="1"/>
  <c r="C58" i="4"/>
  <c r="U58" i="4" s="1"/>
  <c r="D58" i="4"/>
  <c r="J58" i="4" s="1"/>
  <c r="E58" i="4"/>
  <c r="K58" i="4" s="1"/>
  <c r="F58" i="4"/>
  <c r="L58" i="4" s="1"/>
  <c r="G58" i="4"/>
  <c r="M58" i="4" s="1"/>
  <c r="H58" i="4"/>
  <c r="N58" i="4" s="1"/>
  <c r="C59" i="4"/>
  <c r="U59" i="4" s="1"/>
  <c r="D59" i="4"/>
  <c r="J59" i="4" s="1"/>
  <c r="E59" i="4"/>
  <c r="K59" i="4" s="1"/>
  <c r="F59" i="4"/>
  <c r="L59" i="4" s="1"/>
  <c r="G59" i="4"/>
  <c r="M59" i="4" s="1"/>
  <c r="H59" i="4"/>
  <c r="N59" i="4" s="1"/>
  <c r="C60" i="4"/>
  <c r="U60" i="4" s="1"/>
  <c r="D60" i="4"/>
  <c r="J60" i="4" s="1"/>
  <c r="E60" i="4"/>
  <c r="K60" i="4" s="1"/>
  <c r="F60" i="4"/>
  <c r="L60" i="4" s="1"/>
  <c r="G60" i="4"/>
  <c r="M60" i="4" s="1"/>
  <c r="H60" i="4"/>
  <c r="N60" i="4" s="1"/>
  <c r="C61" i="4"/>
  <c r="U61" i="4" s="1"/>
  <c r="D61" i="4"/>
  <c r="J61" i="4" s="1"/>
  <c r="E61" i="4"/>
  <c r="K61" i="4" s="1"/>
  <c r="F61" i="4"/>
  <c r="L61" i="4" s="1"/>
  <c r="G61" i="4"/>
  <c r="M61" i="4" s="1"/>
  <c r="H61" i="4"/>
  <c r="N61" i="4" s="1"/>
  <c r="C62" i="4"/>
  <c r="U62" i="4" s="1"/>
  <c r="D62" i="4"/>
  <c r="J62" i="4" s="1"/>
  <c r="E62" i="4"/>
  <c r="K62" i="4" s="1"/>
  <c r="F62" i="4"/>
  <c r="L62" i="4" s="1"/>
  <c r="G62" i="4"/>
  <c r="M62" i="4" s="1"/>
  <c r="H62" i="4"/>
  <c r="N62" i="4" s="1"/>
  <c r="C63" i="4"/>
  <c r="U63" i="4" s="1"/>
  <c r="D63" i="4"/>
  <c r="J63" i="4" s="1"/>
  <c r="E63" i="4"/>
  <c r="K63" i="4" s="1"/>
  <c r="F63" i="4"/>
  <c r="L63" i="4" s="1"/>
  <c r="G63" i="4"/>
  <c r="M63" i="4" s="1"/>
  <c r="H63" i="4"/>
  <c r="N63" i="4" s="1"/>
  <c r="C64" i="4"/>
  <c r="U64" i="4" s="1"/>
  <c r="D64" i="4"/>
  <c r="J64" i="4" s="1"/>
  <c r="E64" i="4"/>
  <c r="K64" i="4" s="1"/>
  <c r="F64" i="4"/>
  <c r="L64" i="4" s="1"/>
  <c r="G64" i="4"/>
  <c r="M64" i="4" s="1"/>
  <c r="H64" i="4"/>
  <c r="N64" i="4" s="1"/>
  <c r="C65" i="4"/>
  <c r="U65" i="4" s="1"/>
  <c r="D65" i="4"/>
  <c r="J65" i="4" s="1"/>
  <c r="E65" i="4"/>
  <c r="K65" i="4" s="1"/>
  <c r="F65" i="4"/>
  <c r="L65" i="4" s="1"/>
  <c r="G65" i="4"/>
  <c r="M65" i="4" s="1"/>
  <c r="H65" i="4"/>
  <c r="N65" i="4" s="1"/>
  <c r="C66" i="4"/>
  <c r="U66" i="4" s="1"/>
  <c r="D66" i="4"/>
  <c r="J66" i="4" s="1"/>
  <c r="E66" i="4"/>
  <c r="K66" i="4" s="1"/>
  <c r="F66" i="4"/>
  <c r="L66" i="4" s="1"/>
  <c r="G66" i="4"/>
  <c r="M66" i="4" s="1"/>
  <c r="H66" i="4"/>
  <c r="N66" i="4" s="1"/>
  <c r="C67" i="4"/>
  <c r="U67" i="4" s="1"/>
  <c r="D67" i="4"/>
  <c r="J67" i="4" s="1"/>
  <c r="E67" i="4"/>
  <c r="K67" i="4" s="1"/>
  <c r="F67" i="4"/>
  <c r="L67" i="4" s="1"/>
  <c r="G67" i="4"/>
  <c r="M67" i="4" s="1"/>
  <c r="H67" i="4"/>
  <c r="N67" i="4" s="1"/>
  <c r="C68" i="4"/>
  <c r="U68" i="4" s="1"/>
  <c r="D68" i="4"/>
  <c r="J68" i="4" s="1"/>
  <c r="E68" i="4"/>
  <c r="K68" i="4" s="1"/>
  <c r="F68" i="4"/>
  <c r="L68" i="4" s="1"/>
  <c r="G68" i="4"/>
  <c r="M68" i="4" s="1"/>
  <c r="H68" i="4"/>
  <c r="N68" i="4" s="1"/>
  <c r="C69" i="4"/>
  <c r="U69" i="4" s="1"/>
  <c r="D69" i="4"/>
  <c r="J69" i="4" s="1"/>
  <c r="E69" i="4"/>
  <c r="K69" i="4" s="1"/>
  <c r="F69" i="4"/>
  <c r="L69" i="4" s="1"/>
  <c r="G69" i="4"/>
  <c r="M69" i="4" s="1"/>
  <c r="H69" i="4"/>
  <c r="N69" i="4" s="1"/>
  <c r="W61" i="9" l="1"/>
  <c r="W89" i="9"/>
  <c r="W88" i="9"/>
  <c r="W94" i="9"/>
  <c r="W93" i="9"/>
  <c r="W92" i="9"/>
  <c r="W91" i="9"/>
  <c r="W90" i="9"/>
  <c r="W87" i="9"/>
  <c r="W86" i="9"/>
  <c r="W36" i="9"/>
  <c r="AZ77" i="10"/>
  <c r="BA77" i="10" s="1"/>
  <c r="BC76" i="10"/>
  <c r="BD76" i="10" s="1"/>
  <c r="AV55" i="10"/>
  <c r="BB34" i="10"/>
  <c r="BD75" i="10"/>
  <c r="BC75" i="10"/>
  <c r="BC77" i="10"/>
  <c r="BD77" i="10" s="1"/>
  <c r="W45" i="9"/>
  <c r="AY56" i="10"/>
  <c r="AZ56" i="10" s="1"/>
  <c r="BA56" i="10" s="1"/>
  <c r="AX75" i="10"/>
  <c r="AW75" i="10"/>
  <c r="BC78" i="10"/>
  <c r="BD78" i="10" s="1"/>
  <c r="AW76" i="10"/>
  <c r="AX76" i="10" s="1"/>
  <c r="W35" i="9"/>
  <c r="W82" i="9"/>
  <c r="W34" i="9"/>
  <c r="W62" i="9"/>
  <c r="W44" i="9"/>
  <c r="W80" i="9"/>
  <c r="W77" i="9"/>
  <c r="W75" i="9"/>
  <c r="W73" i="9"/>
  <c r="W69" i="9"/>
  <c r="W66" i="9"/>
  <c r="W59" i="9"/>
  <c r="W57" i="9"/>
  <c r="W50" i="9"/>
  <c r="W33" i="9"/>
  <c r="W85" i="9"/>
  <c r="W84" i="9"/>
  <c r="W83" i="9"/>
  <c r="W81" i="9"/>
  <c r="W78" i="9"/>
  <c r="W76" i="9"/>
  <c r="W74" i="9"/>
  <c r="W72" i="9"/>
  <c r="W70" i="9"/>
  <c r="W68" i="9"/>
  <c r="W67" i="9"/>
  <c r="W56" i="9"/>
  <c r="W55" i="9"/>
  <c r="W53" i="9"/>
  <c r="W52" i="9"/>
  <c r="W49" i="9"/>
  <c r="W43" i="9"/>
  <c r="W40" i="9"/>
  <c r="W38" i="9"/>
  <c r="W79" i="9"/>
  <c r="W71" i="9"/>
  <c r="W65" i="9"/>
  <c r="W64" i="9"/>
  <c r="W63" i="9"/>
  <c r="W60" i="9"/>
  <c r="W58" i="9"/>
  <c r="W54" i="9"/>
  <c r="W51" i="9"/>
  <c r="W48" i="9"/>
  <c r="W47" i="9"/>
  <c r="W46" i="9"/>
  <c r="W42" i="9"/>
  <c r="W41" i="9"/>
  <c r="W39" i="9"/>
  <c r="W37" i="9"/>
  <c r="W32" i="9"/>
  <c r="BC35" i="10"/>
  <c r="BD35" i="10" s="1"/>
  <c r="AW55" i="10"/>
  <c r="AX55" i="10" s="1"/>
  <c r="BC17" i="10"/>
  <c r="BD17" i="10" s="1"/>
  <c r="BC34" i="10"/>
  <c r="BD34" i="10" s="1"/>
  <c r="AY35" i="10"/>
  <c r="AW33" i="10"/>
  <c r="AX33" i="10" s="1"/>
  <c r="AV56" i="10"/>
  <c r="AY57" i="10"/>
  <c r="BB59" i="10"/>
  <c r="AY55" i="10"/>
  <c r="BB56" i="10"/>
  <c r="BC33" i="10"/>
  <c r="BD33" i="10" s="1"/>
  <c r="AV34" i="10"/>
  <c r="AW54" i="10"/>
  <c r="AX54" i="10" s="1"/>
  <c r="BB57" i="10"/>
  <c r="BC16" i="10"/>
  <c r="BD16" i="10" s="1"/>
  <c r="BC58" i="10"/>
  <c r="BD58" i="10" s="1"/>
  <c r="AV35" i="10"/>
  <c r="BB38" i="10"/>
  <c r="AY36" i="10"/>
  <c r="AY34" i="10"/>
  <c r="BB37" i="10"/>
  <c r="BB36" i="10"/>
  <c r="BB55" i="10"/>
  <c r="W29" i="9"/>
  <c r="W28" i="9"/>
  <c r="W26" i="9"/>
  <c r="W23" i="9"/>
  <c r="W31" i="9"/>
  <c r="W24" i="9"/>
  <c r="W27" i="9"/>
  <c r="AA10" i="9"/>
  <c r="W22" i="9"/>
  <c r="W30" i="9"/>
  <c r="W25" i="9"/>
  <c r="K8" i="9"/>
  <c r="L8" i="9" s="1"/>
  <c r="AP106" i="4"/>
  <c r="AP107" i="4" s="1"/>
  <c r="I9" i="4"/>
  <c r="AZ9" i="4"/>
  <c r="I6" i="4"/>
  <c r="AT6" i="4"/>
  <c r="AZ6" i="4"/>
  <c r="AW6" i="4"/>
  <c r="I7" i="4"/>
  <c r="AT7" i="4"/>
  <c r="AW7" i="4"/>
  <c r="AZ7" i="4"/>
  <c r="AZ10" i="4"/>
  <c r="I8" i="4"/>
  <c r="AZ8" i="4"/>
  <c r="AW8" i="4"/>
  <c r="I69" i="4"/>
  <c r="I67" i="4"/>
  <c r="I65" i="4"/>
  <c r="I63" i="4"/>
  <c r="I61" i="4"/>
  <c r="I59" i="4"/>
  <c r="I57" i="4"/>
  <c r="I55" i="4"/>
  <c r="I53" i="4"/>
  <c r="I51" i="4"/>
  <c r="I49" i="4"/>
  <c r="I47" i="4"/>
  <c r="I45" i="4"/>
  <c r="I43" i="4"/>
  <c r="I41" i="4"/>
  <c r="I39" i="4"/>
  <c r="I37" i="4"/>
  <c r="I35" i="4"/>
  <c r="I33" i="4"/>
  <c r="I31" i="4"/>
  <c r="I29" i="4"/>
  <c r="I27" i="4"/>
  <c r="I25" i="4"/>
  <c r="I23" i="4"/>
  <c r="I21" i="4"/>
  <c r="I19" i="4"/>
  <c r="I17" i="4"/>
  <c r="I15" i="4"/>
  <c r="I13" i="4"/>
  <c r="I11" i="4"/>
  <c r="I68" i="4"/>
  <c r="I66" i="4"/>
  <c r="I64" i="4"/>
  <c r="I62" i="4"/>
  <c r="I60" i="4"/>
  <c r="I58" i="4"/>
  <c r="I56" i="4"/>
  <c r="I54" i="4"/>
  <c r="I52" i="4"/>
  <c r="I50" i="4"/>
  <c r="I48" i="4"/>
  <c r="I46" i="4"/>
  <c r="I44" i="4"/>
  <c r="I42" i="4"/>
  <c r="I40" i="4"/>
  <c r="I38" i="4"/>
  <c r="I36" i="4"/>
  <c r="I34" i="4"/>
  <c r="I32" i="4"/>
  <c r="I30" i="4"/>
  <c r="I28" i="4"/>
  <c r="I26" i="4"/>
  <c r="I24" i="4"/>
  <c r="I22" i="4"/>
  <c r="I20" i="4"/>
  <c r="I18" i="4"/>
  <c r="I16" i="4"/>
  <c r="I14" i="4"/>
  <c r="I12" i="4"/>
  <c r="I10" i="4"/>
  <c r="E32" i="5"/>
  <c r="F32" i="5"/>
  <c r="AZ34" i="10" l="1"/>
  <c r="BA34" i="10" s="1"/>
  <c r="BC36" i="10"/>
  <c r="BD36" i="10" s="1"/>
  <c r="BC37" i="10"/>
  <c r="BD37" i="10" s="1"/>
  <c r="AW35" i="10"/>
  <c r="AX35" i="10" s="1"/>
  <c r="BC56" i="10"/>
  <c r="BD56" i="10" s="1"/>
  <c r="AW56" i="10"/>
  <c r="AX56" i="10" s="1"/>
  <c r="AZ35" i="10"/>
  <c r="BA35" i="10" s="1"/>
  <c r="AW34" i="10"/>
  <c r="AX34" i="10" s="1"/>
  <c r="AZ55" i="10"/>
  <c r="BA55" i="10" s="1"/>
  <c r="BC55" i="10"/>
  <c r="BD55" i="10" s="1"/>
  <c r="AZ36" i="10"/>
  <c r="BA36" i="10" s="1"/>
  <c r="BC57" i="10"/>
  <c r="BD57" i="10" s="1"/>
  <c r="BC59" i="10"/>
  <c r="BD59" i="10" s="1"/>
  <c r="BC38" i="10"/>
  <c r="BD38" i="10" s="1"/>
  <c r="AZ57" i="10"/>
  <c r="BA57" i="10" s="1"/>
  <c r="BE7" i="4"/>
  <c r="BE8" i="4" s="1"/>
  <c r="BE9" i="4" s="1"/>
  <c r="BE10" i="4" s="1"/>
  <c r="BE11" i="4" s="1"/>
  <c r="BE12" i="4" s="1"/>
  <c r="BE13" i="4" s="1"/>
  <c r="BE14" i="4" s="1"/>
  <c r="BE15" i="4" s="1"/>
  <c r="BE16" i="4" s="1"/>
  <c r="BE17" i="4" s="1"/>
  <c r="BE18" i="4" s="1"/>
  <c r="BE19" i="4" s="1"/>
  <c r="BE20" i="4" s="1"/>
  <c r="BE21" i="4" s="1"/>
  <c r="BE22" i="4" s="1"/>
  <c r="BE23" i="4" s="1"/>
  <c r="BE24" i="4" s="1"/>
  <c r="BE25" i="4" s="1"/>
  <c r="BE26" i="4" s="1"/>
  <c r="BE27" i="4" s="1"/>
  <c r="BE28" i="4" s="1"/>
  <c r="BE29" i="4" s="1"/>
  <c r="BE30" i="4" s="1"/>
  <c r="BE31" i="4" s="1"/>
  <c r="BE32" i="4" s="1"/>
  <c r="BE33" i="4" s="1"/>
  <c r="BE34" i="4" s="1"/>
  <c r="BE35" i="4" s="1"/>
  <c r="BE36" i="4" s="1"/>
  <c r="BE37" i="4" s="1"/>
  <c r="BE38" i="4" s="1"/>
  <c r="BE39" i="4" s="1"/>
  <c r="BE40" i="4" s="1"/>
  <c r="BE41" i="4" s="1"/>
  <c r="BE42" i="4" s="1"/>
  <c r="BE43" i="4" s="1"/>
  <c r="BE44" i="4" s="1"/>
  <c r="BE45" i="4" s="1"/>
  <c r="BE46" i="4" s="1"/>
  <c r="BE47" i="4" s="1"/>
  <c r="BE48" i="4" s="1"/>
  <c r="BE49" i="4" s="1"/>
  <c r="BE50" i="4" s="1"/>
  <c r="BE51" i="4" s="1"/>
  <c r="BE52" i="4" s="1"/>
  <c r="BE53" i="4" s="1"/>
  <c r="BE54" i="4" s="1"/>
  <c r="BE55" i="4" s="1"/>
  <c r="BE56" i="4" s="1"/>
  <c r="BE57" i="4" s="1"/>
  <c r="BE58" i="4" s="1"/>
  <c r="BE59" i="4" s="1"/>
  <c r="BE60" i="4" s="1"/>
  <c r="BE61" i="4" s="1"/>
  <c r="BE62" i="4" s="1"/>
  <c r="BE63" i="4" s="1"/>
  <c r="BE64" i="4" s="1"/>
  <c r="BE65" i="4" s="1"/>
  <c r="BE66" i="4" s="1"/>
  <c r="BE67" i="4" s="1"/>
  <c r="BE68" i="4" s="1"/>
  <c r="BE69" i="4" s="1"/>
  <c r="BE70" i="4" s="1"/>
  <c r="BI7" i="4"/>
  <c r="BI8" i="4" s="1"/>
  <c r="BI9" i="4" s="1"/>
  <c r="BI10" i="4" s="1"/>
  <c r="BI11" i="4" s="1"/>
  <c r="BI12" i="4" s="1"/>
  <c r="BI13" i="4" s="1"/>
  <c r="BI14" i="4" s="1"/>
  <c r="BI15" i="4" s="1"/>
  <c r="BI16" i="4" s="1"/>
  <c r="BI17" i="4" s="1"/>
  <c r="BI18" i="4" s="1"/>
  <c r="BI19" i="4" s="1"/>
  <c r="BI20" i="4" s="1"/>
  <c r="BI21" i="4" s="1"/>
  <c r="BI22" i="4" s="1"/>
  <c r="BI23" i="4" s="1"/>
  <c r="BI24" i="4" s="1"/>
  <c r="BI25" i="4" s="1"/>
  <c r="BI26" i="4" s="1"/>
  <c r="BI27" i="4" s="1"/>
  <c r="BI28" i="4" s="1"/>
  <c r="BI29" i="4" s="1"/>
  <c r="BI30" i="4" s="1"/>
  <c r="BI31" i="4" s="1"/>
  <c r="BI32" i="4" s="1"/>
  <c r="BI33" i="4" s="1"/>
  <c r="BI34" i="4" s="1"/>
  <c r="BI35" i="4" s="1"/>
  <c r="BI36" i="4" s="1"/>
  <c r="BI37" i="4" s="1"/>
  <c r="BI38" i="4" s="1"/>
  <c r="BI39" i="4" s="1"/>
  <c r="BI40" i="4" s="1"/>
  <c r="BI41" i="4" s="1"/>
  <c r="BI42" i="4" s="1"/>
  <c r="BI43" i="4" s="1"/>
  <c r="BI44" i="4" s="1"/>
  <c r="BI45" i="4" s="1"/>
  <c r="BI46" i="4" s="1"/>
  <c r="BI47" i="4" s="1"/>
  <c r="BI48" i="4" s="1"/>
  <c r="BI49" i="4" s="1"/>
  <c r="BI50" i="4" s="1"/>
  <c r="BI51" i="4" s="1"/>
  <c r="BI52" i="4" s="1"/>
  <c r="BI53" i="4" s="1"/>
  <c r="BI54" i="4" s="1"/>
  <c r="BI55" i="4" s="1"/>
  <c r="BI56" i="4" s="1"/>
  <c r="BI57" i="4" s="1"/>
  <c r="BI58" i="4" s="1"/>
  <c r="BI59" i="4" s="1"/>
  <c r="BI60" i="4" s="1"/>
  <c r="BI61" i="4" s="1"/>
  <c r="BI62" i="4" s="1"/>
  <c r="BI63" i="4" s="1"/>
  <c r="BI64" i="4" s="1"/>
  <c r="BI65" i="4" s="1"/>
  <c r="BI66" i="4" s="1"/>
  <c r="BI67" i="4" s="1"/>
  <c r="BI68" i="4" s="1"/>
  <c r="BI69" i="4" s="1"/>
  <c r="BI70" i="4" s="1"/>
  <c r="BC7" i="4"/>
  <c r="BC8" i="4" s="1"/>
  <c r="BC9" i="4" s="1"/>
  <c r="BC10" i="4" s="1"/>
  <c r="BC11" i="4" s="1"/>
  <c r="BC12" i="4" s="1"/>
  <c r="BC13" i="4" s="1"/>
  <c r="BC14" i="4" s="1"/>
  <c r="BC15" i="4" s="1"/>
  <c r="BC16" i="4" s="1"/>
  <c r="BC17" i="4" s="1"/>
  <c r="BC18" i="4" s="1"/>
  <c r="BC19" i="4" s="1"/>
  <c r="BC20" i="4" s="1"/>
  <c r="BC21" i="4" s="1"/>
  <c r="BC22" i="4" s="1"/>
  <c r="BC23" i="4" s="1"/>
  <c r="BC24" i="4" s="1"/>
  <c r="BC25" i="4" s="1"/>
  <c r="BC26" i="4" s="1"/>
  <c r="BC27" i="4" s="1"/>
  <c r="BC28" i="4" s="1"/>
  <c r="BC29" i="4" s="1"/>
  <c r="BC30" i="4" s="1"/>
  <c r="BC31" i="4" s="1"/>
  <c r="BC32" i="4" s="1"/>
  <c r="BC33" i="4" s="1"/>
  <c r="BC34" i="4" s="1"/>
  <c r="BC35" i="4" s="1"/>
  <c r="BC36" i="4" s="1"/>
  <c r="BC37" i="4" s="1"/>
  <c r="BC38" i="4" s="1"/>
  <c r="BC39" i="4" s="1"/>
  <c r="BC40" i="4" s="1"/>
  <c r="BC41" i="4" s="1"/>
  <c r="BC42" i="4" s="1"/>
  <c r="BC43" i="4" s="1"/>
  <c r="BC44" i="4" s="1"/>
  <c r="BC45" i="4" s="1"/>
  <c r="BC46" i="4" s="1"/>
  <c r="BC47" i="4" s="1"/>
  <c r="BC48" i="4" s="1"/>
  <c r="BC49" i="4" s="1"/>
  <c r="BC50" i="4" s="1"/>
  <c r="BC51" i="4" s="1"/>
  <c r="BC52" i="4" s="1"/>
  <c r="BC53" i="4" s="1"/>
  <c r="BC54" i="4" s="1"/>
  <c r="BC55" i="4" s="1"/>
  <c r="BC56" i="4" s="1"/>
  <c r="BC57" i="4" s="1"/>
  <c r="BC58" i="4" s="1"/>
  <c r="BC59" i="4" s="1"/>
  <c r="BC60" i="4" s="1"/>
  <c r="BC61" i="4" s="1"/>
  <c r="BC62" i="4" s="1"/>
  <c r="BC63" i="4" s="1"/>
  <c r="BC64" i="4" s="1"/>
  <c r="BC65" i="4" s="1"/>
  <c r="BC66" i="4" s="1"/>
  <c r="BC67" i="4" s="1"/>
  <c r="BC68" i="4" s="1"/>
  <c r="BC69" i="4" s="1"/>
  <c r="BC70" i="4" s="1"/>
  <c r="BF7" i="4"/>
  <c r="BF8" i="4" s="1"/>
  <c r="BF9" i="4" s="1"/>
  <c r="BF10" i="4" s="1"/>
  <c r="BF11" i="4" s="1"/>
  <c r="BF12" i="4" s="1"/>
  <c r="BF13" i="4" s="1"/>
  <c r="BF14" i="4" s="1"/>
  <c r="BF15" i="4" s="1"/>
  <c r="BF16" i="4" s="1"/>
  <c r="BF17" i="4" s="1"/>
  <c r="BF18" i="4" s="1"/>
  <c r="BF19" i="4" s="1"/>
  <c r="BF20" i="4" s="1"/>
  <c r="BF21" i="4" s="1"/>
  <c r="BF22" i="4" s="1"/>
  <c r="BF23" i="4" s="1"/>
  <c r="BF24" i="4" s="1"/>
  <c r="BF25" i="4" s="1"/>
  <c r="BF26" i="4" s="1"/>
  <c r="BF27" i="4" s="1"/>
  <c r="BF28" i="4" s="1"/>
  <c r="BF29" i="4" s="1"/>
  <c r="BF30" i="4" s="1"/>
  <c r="BF31" i="4" s="1"/>
  <c r="BF32" i="4" s="1"/>
  <c r="BF33" i="4" s="1"/>
  <c r="BF34" i="4" s="1"/>
  <c r="BF35" i="4" s="1"/>
  <c r="BF36" i="4" s="1"/>
  <c r="BF37" i="4" s="1"/>
  <c r="BF38" i="4" s="1"/>
  <c r="BF39" i="4" s="1"/>
  <c r="BF40" i="4" s="1"/>
  <c r="BF41" i="4" s="1"/>
  <c r="BF42" i="4" s="1"/>
  <c r="BF43" i="4" s="1"/>
  <c r="BF44" i="4" s="1"/>
  <c r="BF45" i="4" s="1"/>
  <c r="BF46" i="4" s="1"/>
  <c r="BF47" i="4" s="1"/>
  <c r="BF48" i="4" s="1"/>
  <c r="BF49" i="4" s="1"/>
  <c r="BF50" i="4" s="1"/>
  <c r="BF51" i="4" s="1"/>
  <c r="BF52" i="4" s="1"/>
  <c r="BF53" i="4" s="1"/>
  <c r="BF54" i="4" s="1"/>
  <c r="BF55" i="4" s="1"/>
  <c r="BF56" i="4" s="1"/>
  <c r="BF57" i="4" s="1"/>
  <c r="BF58" i="4" s="1"/>
  <c r="BF59" i="4" s="1"/>
  <c r="BF60" i="4" s="1"/>
  <c r="BF61" i="4" s="1"/>
  <c r="BF62" i="4" s="1"/>
  <c r="BF63" i="4" s="1"/>
  <c r="BF64" i="4" s="1"/>
  <c r="BF65" i="4" s="1"/>
  <c r="BF66" i="4" s="1"/>
  <c r="BF67" i="4" s="1"/>
  <c r="BF68" i="4" s="1"/>
  <c r="BF69" i="4" s="1"/>
  <c r="BF70" i="4" s="1"/>
  <c r="BJ7" i="4"/>
  <c r="BJ8" i="4" s="1"/>
  <c r="BJ9" i="4" s="1"/>
  <c r="BJ10" i="4" s="1"/>
  <c r="BJ11" i="4" s="1"/>
  <c r="BJ12" i="4" s="1"/>
  <c r="BJ13" i="4" s="1"/>
  <c r="BJ14" i="4" s="1"/>
  <c r="BJ15" i="4" s="1"/>
  <c r="BJ16" i="4" s="1"/>
  <c r="BJ17" i="4" s="1"/>
  <c r="BJ18" i="4" s="1"/>
  <c r="BJ19" i="4" s="1"/>
  <c r="BJ20" i="4" s="1"/>
  <c r="BJ21" i="4" s="1"/>
  <c r="BJ22" i="4" s="1"/>
  <c r="BJ23" i="4" s="1"/>
  <c r="BJ24" i="4" s="1"/>
  <c r="BJ25" i="4" s="1"/>
  <c r="BJ26" i="4" s="1"/>
  <c r="BJ27" i="4" s="1"/>
  <c r="BJ28" i="4" s="1"/>
  <c r="BJ29" i="4" s="1"/>
  <c r="BJ30" i="4" s="1"/>
  <c r="BJ31" i="4" s="1"/>
  <c r="BJ32" i="4" s="1"/>
  <c r="BJ33" i="4" s="1"/>
  <c r="BJ34" i="4" s="1"/>
  <c r="BJ35" i="4" s="1"/>
  <c r="BJ36" i="4" s="1"/>
  <c r="BJ37" i="4" s="1"/>
  <c r="BJ38" i="4" s="1"/>
  <c r="BJ39" i="4" s="1"/>
  <c r="BJ40" i="4" s="1"/>
  <c r="BJ41" i="4" s="1"/>
  <c r="BJ42" i="4" s="1"/>
  <c r="BJ43" i="4" s="1"/>
  <c r="BJ44" i="4" s="1"/>
  <c r="BJ45" i="4" s="1"/>
  <c r="BJ46" i="4" s="1"/>
  <c r="BJ47" i="4" s="1"/>
  <c r="BJ48" i="4" s="1"/>
  <c r="BJ49" i="4" s="1"/>
  <c r="BJ50" i="4" s="1"/>
  <c r="BJ51" i="4" s="1"/>
  <c r="BJ52" i="4" s="1"/>
  <c r="BJ53" i="4" s="1"/>
  <c r="BJ54" i="4" s="1"/>
  <c r="BJ55" i="4" s="1"/>
  <c r="BJ56" i="4" s="1"/>
  <c r="BJ57" i="4" s="1"/>
  <c r="BJ58" i="4" s="1"/>
  <c r="BJ59" i="4" s="1"/>
  <c r="BJ60" i="4" s="1"/>
  <c r="BJ61" i="4" s="1"/>
  <c r="BJ62" i="4" s="1"/>
  <c r="BJ63" i="4" s="1"/>
  <c r="BJ64" i="4" s="1"/>
  <c r="BJ65" i="4" s="1"/>
  <c r="BJ66" i="4" s="1"/>
  <c r="BJ67" i="4" s="1"/>
  <c r="BJ68" i="4" s="1"/>
  <c r="BJ69" i="4" s="1"/>
  <c r="BJ70" i="4" s="1"/>
  <c r="BG7" i="4"/>
  <c r="BG8" i="4" s="1"/>
  <c r="BG9" i="4" s="1"/>
  <c r="BG10" i="4" s="1"/>
  <c r="BG11" i="4" s="1"/>
  <c r="BG12" i="4" s="1"/>
  <c r="BG13" i="4" s="1"/>
  <c r="BG14" i="4" s="1"/>
  <c r="BG15" i="4" s="1"/>
  <c r="BG16" i="4" s="1"/>
  <c r="BG17" i="4" s="1"/>
  <c r="BG18" i="4" s="1"/>
  <c r="BG19" i="4" s="1"/>
  <c r="BG20" i="4" s="1"/>
  <c r="BG21" i="4" s="1"/>
  <c r="BG22" i="4" s="1"/>
  <c r="BG23" i="4" s="1"/>
  <c r="BG24" i="4" s="1"/>
  <c r="BG25" i="4" s="1"/>
  <c r="BG26" i="4" s="1"/>
  <c r="BG27" i="4" s="1"/>
  <c r="BG28" i="4" s="1"/>
  <c r="BG29" i="4" s="1"/>
  <c r="BG30" i="4" s="1"/>
  <c r="BG31" i="4" s="1"/>
  <c r="BG32" i="4" s="1"/>
  <c r="BG33" i="4" s="1"/>
  <c r="BG34" i="4" s="1"/>
  <c r="BG35" i="4" s="1"/>
  <c r="BG36" i="4" s="1"/>
  <c r="BG37" i="4" s="1"/>
  <c r="BG38" i="4" s="1"/>
  <c r="BG39" i="4" s="1"/>
  <c r="BG40" i="4" s="1"/>
  <c r="BG41" i="4" s="1"/>
  <c r="BG42" i="4" s="1"/>
  <c r="BG43" i="4" s="1"/>
  <c r="BG44" i="4" s="1"/>
  <c r="BG45" i="4" s="1"/>
  <c r="BG46" i="4" s="1"/>
  <c r="BG47" i="4" s="1"/>
  <c r="BG48" i="4" s="1"/>
  <c r="BG49" i="4" s="1"/>
  <c r="BG50" i="4" s="1"/>
  <c r="BG51" i="4" s="1"/>
  <c r="BG52" i="4" s="1"/>
  <c r="BG53" i="4" s="1"/>
  <c r="BG54" i="4" s="1"/>
  <c r="BG55" i="4" s="1"/>
  <c r="BG56" i="4" s="1"/>
  <c r="BG57" i="4" s="1"/>
  <c r="BG58" i="4" s="1"/>
  <c r="BG59" i="4" s="1"/>
  <c r="BG60" i="4" s="1"/>
  <c r="BG61" i="4" s="1"/>
  <c r="BG62" i="4" s="1"/>
  <c r="BG63" i="4" s="1"/>
  <c r="BG64" i="4" s="1"/>
  <c r="BG65" i="4" s="1"/>
  <c r="BG66" i="4" s="1"/>
  <c r="BG67" i="4" s="1"/>
  <c r="BG68" i="4" s="1"/>
  <c r="BG69" i="4" s="1"/>
  <c r="BG70" i="4" s="1"/>
  <c r="BK7" i="4"/>
  <c r="BK8" i="4" s="1"/>
  <c r="BK9" i="4" s="1"/>
  <c r="BK10" i="4" s="1"/>
  <c r="BK11" i="4" s="1"/>
  <c r="BK12" i="4" s="1"/>
  <c r="BK13" i="4" s="1"/>
  <c r="BK14" i="4" s="1"/>
  <c r="BK15" i="4" s="1"/>
  <c r="BK16" i="4" s="1"/>
  <c r="BK17" i="4" s="1"/>
  <c r="BK18" i="4" s="1"/>
  <c r="BK19" i="4" s="1"/>
  <c r="BK20" i="4" s="1"/>
  <c r="BK21" i="4" s="1"/>
  <c r="BK22" i="4" s="1"/>
  <c r="BK23" i="4" s="1"/>
  <c r="BK24" i="4" s="1"/>
  <c r="BK25" i="4" s="1"/>
  <c r="BK26" i="4" s="1"/>
  <c r="BK27" i="4" s="1"/>
  <c r="BK28" i="4" s="1"/>
  <c r="BK29" i="4" s="1"/>
  <c r="BK30" i="4" s="1"/>
  <c r="BK31" i="4" s="1"/>
  <c r="BK32" i="4" s="1"/>
  <c r="BK33" i="4" s="1"/>
  <c r="BK34" i="4" s="1"/>
  <c r="BK35" i="4" s="1"/>
  <c r="BK36" i="4" s="1"/>
  <c r="BK37" i="4" s="1"/>
  <c r="BK38" i="4" s="1"/>
  <c r="BK39" i="4" s="1"/>
  <c r="BK40" i="4" s="1"/>
  <c r="BK41" i="4" s="1"/>
  <c r="BK42" i="4" s="1"/>
  <c r="BK43" i="4" s="1"/>
  <c r="BK44" i="4" s="1"/>
  <c r="BK45" i="4" s="1"/>
  <c r="BK46" i="4" s="1"/>
  <c r="BK47" i="4" s="1"/>
  <c r="BK48" i="4" s="1"/>
  <c r="BK49" i="4" s="1"/>
  <c r="BK50" i="4" s="1"/>
  <c r="BK51" i="4" s="1"/>
  <c r="BK52" i="4" s="1"/>
  <c r="BK53" i="4" s="1"/>
  <c r="BK54" i="4" s="1"/>
  <c r="BK55" i="4" s="1"/>
  <c r="BK56" i="4" s="1"/>
  <c r="BK57" i="4" s="1"/>
  <c r="BK58" i="4" s="1"/>
  <c r="BK59" i="4" s="1"/>
  <c r="BK60" i="4" s="1"/>
  <c r="BK61" i="4" s="1"/>
  <c r="BK62" i="4" s="1"/>
  <c r="BK63" i="4" s="1"/>
  <c r="BK64" i="4" s="1"/>
  <c r="BK65" i="4" s="1"/>
  <c r="BK66" i="4" s="1"/>
  <c r="BK67" i="4" s="1"/>
  <c r="BK68" i="4" s="1"/>
  <c r="BK69" i="4" s="1"/>
  <c r="BK70" i="4" s="1"/>
  <c r="BD7" i="4"/>
  <c r="BD8" i="4" s="1"/>
  <c r="BD9" i="4" s="1"/>
  <c r="BD10" i="4" s="1"/>
  <c r="BD11" i="4" s="1"/>
  <c r="BD12" i="4" s="1"/>
  <c r="BD13" i="4" s="1"/>
  <c r="BD14" i="4" s="1"/>
  <c r="BD15" i="4" s="1"/>
  <c r="BD16" i="4" s="1"/>
  <c r="BD17" i="4" s="1"/>
  <c r="BD18" i="4" s="1"/>
  <c r="BD19" i="4" s="1"/>
  <c r="BD20" i="4" s="1"/>
  <c r="BD21" i="4" s="1"/>
  <c r="BD22" i="4" s="1"/>
  <c r="BD23" i="4" s="1"/>
  <c r="BD24" i="4" s="1"/>
  <c r="BD25" i="4" s="1"/>
  <c r="BD26" i="4" s="1"/>
  <c r="BD27" i="4" s="1"/>
  <c r="BD28" i="4" s="1"/>
  <c r="BD29" i="4" s="1"/>
  <c r="BD30" i="4" s="1"/>
  <c r="BD31" i="4" s="1"/>
  <c r="BD32" i="4" s="1"/>
  <c r="BD33" i="4" s="1"/>
  <c r="BD34" i="4" s="1"/>
  <c r="BD35" i="4" s="1"/>
  <c r="BD36" i="4" s="1"/>
  <c r="BD37" i="4" s="1"/>
  <c r="BD38" i="4" s="1"/>
  <c r="BD39" i="4" s="1"/>
  <c r="BD40" i="4" s="1"/>
  <c r="BD41" i="4" s="1"/>
  <c r="BD42" i="4" s="1"/>
  <c r="BD43" i="4" s="1"/>
  <c r="BD44" i="4" s="1"/>
  <c r="BD45" i="4" s="1"/>
  <c r="BD46" i="4" s="1"/>
  <c r="BD47" i="4" s="1"/>
  <c r="BD48" i="4" s="1"/>
  <c r="BD49" i="4" s="1"/>
  <c r="BD50" i="4" s="1"/>
  <c r="BD51" i="4" s="1"/>
  <c r="BD52" i="4" s="1"/>
  <c r="BD53" i="4" s="1"/>
  <c r="BD54" i="4" s="1"/>
  <c r="BD55" i="4" s="1"/>
  <c r="BD56" i="4" s="1"/>
  <c r="BD57" i="4" s="1"/>
  <c r="BD58" i="4" s="1"/>
  <c r="BD59" i="4" s="1"/>
  <c r="BD60" i="4" s="1"/>
  <c r="BD61" i="4" s="1"/>
  <c r="BD62" i="4" s="1"/>
  <c r="BD63" i="4" s="1"/>
  <c r="BD64" i="4" s="1"/>
  <c r="BD65" i="4" s="1"/>
  <c r="BD66" i="4" s="1"/>
  <c r="BD67" i="4" s="1"/>
  <c r="BD68" i="4" s="1"/>
  <c r="BD69" i="4" s="1"/>
  <c r="BD70" i="4" s="1"/>
  <c r="BH7" i="4"/>
  <c r="BH8" i="4" s="1"/>
  <c r="BH9" i="4" s="1"/>
  <c r="BH10" i="4" s="1"/>
  <c r="BH11" i="4" s="1"/>
  <c r="BH12" i="4" s="1"/>
  <c r="BH13" i="4" s="1"/>
  <c r="BH14" i="4" s="1"/>
  <c r="BH15" i="4" s="1"/>
  <c r="BH16" i="4" s="1"/>
  <c r="BH17" i="4" s="1"/>
  <c r="BH18" i="4" s="1"/>
  <c r="BH19" i="4" s="1"/>
  <c r="BH20" i="4" s="1"/>
  <c r="BH21" i="4" s="1"/>
  <c r="BH22" i="4" s="1"/>
  <c r="BH23" i="4" s="1"/>
  <c r="BH24" i="4" s="1"/>
  <c r="BH25" i="4" s="1"/>
  <c r="BH26" i="4" s="1"/>
  <c r="BH27" i="4" s="1"/>
  <c r="BH28" i="4" s="1"/>
  <c r="BH29" i="4" s="1"/>
  <c r="BH30" i="4" s="1"/>
  <c r="BH31" i="4" s="1"/>
  <c r="BH32" i="4" s="1"/>
  <c r="BH33" i="4" s="1"/>
  <c r="BH34" i="4" s="1"/>
  <c r="BH35" i="4" s="1"/>
  <c r="BH36" i="4" s="1"/>
  <c r="BH37" i="4" s="1"/>
  <c r="BH38" i="4" s="1"/>
  <c r="BH39" i="4" s="1"/>
  <c r="BH40" i="4" s="1"/>
  <c r="BH41" i="4" s="1"/>
  <c r="BH42" i="4" s="1"/>
  <c r="BH43" i="4" s="1"/>
  <c r="BH44" i="4" s="1"/>
  <c r="BH45" i="4" s="1"/>
  <c r="BH46" i="4" s="1"/>
  <c r="BH47" i="4" s="1"/>
  <c r="BH48" i="4" s="1"/>
  <c r="BH49" i="4" s="1"/>
  <c r="BH50" i="4" s="1"/>
  <c r="BH51" i="4" s="1"/>
  <c r="BH52" i="4" s="1"/>
  <c r="BH53" i="4" s="1"/>
  <c r="BH54" i="4" s="1"/>
  <c r="BH55" i="4" s="1"/>
  <c r="BH56" i="4" s="1"/>
  <c r="BH57" i="4" s="1"/>
  <c r="BH58" i="4" s="1"/>
  <c r="BH59" i="4" s="1"/>
  <c r="BH60" i="4" s="1"/>
  <c r="BH61" i="4" s="1"/>
  <c r="BH62" i="4" s="1"/>
  <c r="BH63" i="4" s="1"/>
  <c r="BH64" i="4" s="1"/>
  <c r="BH65" i="4" s="1"/>
  <c r="BH66" i="4" s="1"/>
  <c r="BH67" i="4" s="1"/>
  <c r="BH68" i="4" s="1"/>
  <c r="BH69" i="4" s="1"/>
  <c r="BH70" i="4" s="1"/>
  <c r="BL7" i="4"/>
  <c r="BL8" i="4" s="1"/>
  <c r="BL9" i="4" s="1"/>
  <c r="BL10" i="4" s="1"/>
  <c r="BL11" i="4" s="1"/>
  <c r="BL12" i="4" s="1"/>
  <c r="BL13" i="4" s="1"/>
  <c r="BL14" i="4" s="1"/>
  <c r="BL15" i="4" s="1"/>
  <c r="BL16" i="4" s="1"/>
  <c r="BL17" i="4" s="1"/>
  <c r="BL18" i="4" s="1"/>
  <c r="BL19" i="4" s="1"/>
  <c r="BL20" i="4" s="1"/>
  <c r="BL21" i="4" s="1"/>
  <c r="BL22" i="4" s="1"/>
  <c r="BL23" i="4" s="1"/>
  <c r="BL24" i="4" s="1"/>
  <c r="BL25" i="4" s="1"/>
  <c r="BL26" i="4" s="1"/>
  <c r="BL27" i="4" s="1"/>
  <c r="BL28" i="4" s="1"/>
  <c r="BL29" i="4" s="1"/>
  <c r="BL30" i="4" s="1"/>
  <c r="BL31" i="4" s="1"/>
  <c r="BL32" i="4" s="1"/>
  <c r="BL33" i="4" s="1"/>
  <c r="BL34" i="4" s="1"/>
  <c r="BL35" i="4" s="1"/>
  <c r="BL36" i="4" s="1"/>
  <c r="BL37" i="4" s="1"/>
  <c r="BL38" i="4" s="1"/>
  <c r="BL39" i="4" s="1"/>
  <c r="BL40" i="4" s="1"/>
  <c r="BL41" i="4" s="1"/>
  <c r="BL42" i="4" s="1"/>
  <c r="BL43" i="4" s="1"/>
  <c r="BL44" i="4" s="1"/>
  <c r="BL45" i="4" s="1"/>
  <c r="BL46" i="4" s="1"/>
  <c r="BL47" i="4" s="1"/>
  <c r="BL48" i="4" s="1"/>
  <c r="BL49" i="4" s="1"/>
  <c r="BL50" i="4" s="1"/>
  <c r="BL51" i="4" s="1"/>
  <c r="BL52" i="4" s="1"/>
  <c r="BL53" i="4" s="1"/>
  <c r="BL54" i="4" s="1"/>
  <c r="BL55" i="4" s="1"/>
  <c r="BL56" i="4" s="1"/>
  <c r="BL57" i="4" s="1"/>
  <c r="BL58" i="4" s="1"/>
  <c r="BL59" i="4" s="1"/>
  <c r="BL60" i="4" s="1"/>
  <c r="BL61" i="4" s="1"/>
  <c r="BL62" i="4" s="1"/>
  <c r="BL63" i="4" s="1"/>
  <c r="BL64" i="4" s="1"/>
  <c r="BL65" i="4" s="1"/>
  <c r="BL66" i="4" s="1"/>
  <c r="BL67" i="4" s="1"/>
  <c r="BL68" i="4" s="1"/>
  <c r="BL69" i="4" s="1"/>
  <c r="BL70" i="4" s="1"/>
  <c r="P105" i="3"/>
  <c r="P106" i="3"/>
  <c r="P107" i="3"/>
  <c r="P108" i="3"/>
  <c r="P109" i="3"/>
  <c r="P110" i="3"/>
  <c r="P111" i="3"/>
  <c r="P112" i="3"/>
  <c r="P113" i="3"/>
  <c r="P114" i="3"/>
  <c r="P115" i="3"/>
  <c r="P116" i="3"/>
  <c r="P117" i="3"/>
  <c r="P118" i="3"/>
  <c r="P119" i="3"/>
  <c r="P120" i="3"/>
  <c r="P121" i="3"/>
  <c r="Q16" i="9" l="1"/>
  <c r="P15" i="9"/>
  <c r="Q15" i="9"/>
  <c r="P17" i="9"/>
  <c r="Q17" i="9"/>
  <c r="P16" i="9"/>
  <c r="R15" i="9" l="1"/>
  <c r="R17" i="9"/>
  <c r="R16" i="9"/>
  <c r="R118" i="3"/>
  <c r="R102" i="3"/>
  <c r="R114" i="3"/>
  <c r="R110" i="3"/>
  <c r="R121" i="3"/>
  <c r="R117" i="3"/>
  <c r="R113" i="3"/>
  <c r="R109" i="3"/>
  <c r="R105" i="3"/>
  <c r="R106" i="3"/>
  <c r="R120" i="3"/>
  <c r="R116" i="3"/>
  <c r="R112" i="3"/>
  <c r="R108" i="3"/>
  <c r="R88" i="3"/>
  <c r="AB17" i="3"/>
  <c r="AB15" i="3"/>
  <c r="AB16" i="3"/>
  <c r="AB14" i="3"/>
  <c r="R119" i="3"/>
  <c r="R115" i="3"/>
  <c r="R111" i="3"/>
  <c r="R107" i="3"/>
  <c r="P22" i="4"/>
  <c r="P23" i="4"/>
  <c r="P24" i="4"/>
  <c r="P25" i="4"/>
  <c r="P26" i="4"/>
  <c r="P27" i="4"/>
  <c r="P28" i="4"/>
  <c r="P29" i="4"/>
  <c r="P30" i="4"/>
  <c r="P31" i="4"/>
  <c r="P32" i="4"/>
  <c r="P33" i="4"/>
  <c r="P34" i="4"/>
  <c r="P35" i="4"/>
  <c r="P36" i="4"/>
  <c r="P37" i="4"/>
  <c r="P38" i="4"/>
  <c r="P39" i="4"/>
  <c r="P40" i="4"/>
  <c r="P41" i="4"/>
  <c r="P42" i="4"/>
  <c r="P43" i="4"/>
  <c r="P44" i="4"/>
  <c r="P45" i="4"/>
  <c r="P46" i="4"/>
  <c r="P47" i="4"/>
  <c r="P48" i="4"/>
  <c r="P49" i="4"/>
  <c r="P50" i="4"/>
  <c r="P51" i="4"/>
  <c r="P52" i="4"/>
  <c r="P53" i="4"/>
  <c r="P54" i="4"/>
  <c r="P55" i="4"/>
  <c r="P56" i="4"/>
  <c r="P57" i="4"/>
  <c r="P58" i="4"/>
  <c r="P59" i="4"/>
  <c r="P60" i="4"/>
  <c r="P61" i="4"/>
  <c r="P62" i="4"/>
  <c r="P63" i="4"/>
  <c r="P64" i="4"/>
  <c r="P65" i="4"/>
  <c r="P66" i="4"/>
  <c r="P67" i="4"/>
  <c r="P68" i="4"/>
  <c r="P69" i="4"/>
  <c r="C70" i="4"/>
  <c r="U70" i="4" s="1"/>
  <c r="D70" i="4"/>
  <c r="E70" i="4"/>
  <c r="K70" i="4" s="1"/>
  <c r="F70" i="4"/>
  <c r="L70" i="4" s="1"/>
  <c r="G70" i="4"/>
  <c r="M70" i="4" s="1"/>
  <c r="H70" i="4"/>
  <c r="N70" i="4" s="1"/>
  <c r="C71" i="4"/>
  <c r="U71" i="4" s="1"/>
  <c r="D71" i="4"/>
  <c r="E71" i="4"/>
  <c r="K71" i="4" s="1"/>
  <c r="F71" i="4"/>
  <c r="L71" i="4" s="1"/>
  <c r="G71" i="4"/>
  <c r="M71" i="4" s="1"/>
  <c r="H71" i="4"/>
  <c r="N71" i="4" s="1"/>
  <c r="C72" i="4"/>
  <c r="U72" i="4" s="1"/>
  <c r="D72" i="4"/>
  <c r="E72" i="4"/>
  <c r="K72" i="4" s="1"/>
  <c r="F72" i="4"/>
  <c r="L72" i="4" s="1"/>
  <c r="G72" i="4"/>
  <c r="M72" i="4" s="1"/>
  <c r="H72" i="4"/>
  <c r="N72" i="4" s="1"/>
  <c r="C73" i="4"/>
  <c r="U73" i="4" s="1"/>
  <c r="D73" i="4"/>
  <c r="E73" i="4"/>
  <c r="K73" i="4" s="1"/>
  <c r="F73" i="4"/>
  <c r="L73" i="4" s="1"/>
  <c r="G73" i="4"/>
  <c r="M73" i="4" s="1"/>
  <c r="H73" i="4"/>
  <c r="N73" i="4" s="1"/>
  <c r="C74" i="4"/>
  <c r="U74" i="4" s="1"/>
  <c r="D74" i="4"/>
  <c r="E74" i="4"/>
  <c r="K74" i="4" s="1"/>
  <c r="F74" i="4"/>
  <c r="L74" i="4" s="1"/>
  <c r="G74" i="4"/>
  <c r="M74" i="4" s="1"/>
  <c r="H74" i="4"/>
  <c r="N74" i="4" s="1"/>
  <c r="C75" i="4"/>
  <c r="U75" i="4" s="1"/>
  <c r="D75" i="4"/>
  <c r="E75" i="4"/>
  <c r="K75" i="4" s="1"/>
  <c r="F75" i="4"/>
  <c r="L75" i="4" s="1"/>
  <c r="G75" i="4"/>
  <c r="M75" i="4" s="1"/>
  <c r="H75" i="4"/>
  <c r="N75" i="4" s="1"/>
  <c r="C76" i="4"/>
  <c r="U76" i="4" s="1"/>
  <c r="D76" i="4"/>
  <c r="E76" i="4"/>
  <c r="K76" i="4" s="1"/>
  <c r="F76" i="4"/>
  <c r="L76" i="4" s="1"/>
  <c r="G76" i="4"/>
  <c r="M76" i="4" s="1"/>
  <c r="H76" i="4"/>
  <c r="N76" i="4" s="1"/>
  <c r="C77" i="4"/>
  <c r="U77" i="4" s="1"/>
  <c r="D77" i="4"/>
  <c r="E77" i="4"/>
  <c r="K77" i="4" s="1"/>
  <c r="F77" i="4"/>
  <c r="L77" i="4" s="1"/>
  <c r="G77" i="4"/>
  <c r="M77" i="4" s="1"/>
  <c r="H77" i="4"/>
  <c r="N77" i="4" s="1"/>
  <c r="C78" i="4"/>
  <c r="U78" i="4" s="1"/>
  <c r="D78" i="4"/>
  <c r="E78" i="4"/>
  <c r="K78" i="4" s="1"/>
  <c r="F78" i="4"/>
  <c r="L78" i="4" s="1"/>
  <c r="G78" i="4"/>
  <c r="M78" i="4" s="1"/>
  <c r="H78" i="4"/>
  <c r="N78" i="4" s="1"/>
  <c r="C79" i="4"/>
  <c r="U79" i="4" s="1"/>
  <c r="D79" i="4"/>
  <c r="E79" i="4"/>
  <c r="K79" i="4" s="1"/>
  <c r="F79" i="4"/>
  <c r="L79" i="4" s="1"/>
  <c r="G79" i="4"/>
  <c r="M79" i="4" s="1"/>
  <c r="H79" i="4"/>
  <c r="N79" i="4" s="1"/>
  <c r="C80" i="4"/>
  <c r="U80" i="4" s="1"/>
  <c r="D80" i="4"/>
  <c r="E80" i="4"/>
  <c r="K80" i="4" s="1"/>
  <c r="F80" i="4"/>
  <c r="L80" i="4" s="1"/>
  <c r="G80" i="4"/>
  <c r="M80" i="4" s="1"/>
  <c r="H80" i="4"/>
  <c r="N80" i="4" s="1"/>
  <c r="C81" i="4"/>
  <c r="U81" i="4" s="1"/>
  <c r="D81" i="4"/>
  <c r="E81" i="4"/>
  <c r="K81" i="4" s="1"/>
  <c r="F81" i="4"/>
  <c r="L81" i="4" s="1"/>
  <c r="G81" i="4"/>
  <c r="M81" i="4" s="1"/>
  <c r="H81" i="4"/>
  <c r="N81" i="4" s="1"/>
  <c r="C82" i="4"/>
  <c r="U82" i="4" s="1"/>
  <c r="D82" i="4"/>
  <c r="E82" i="4"/>
  <c r="K82" i="4" s="1"/>
  <c r="F82" i="4"/>
  <c r="L82" i="4" s="1"/>
  <c r="G82" i="4"/>
  <c r="M82" i="4" s="1"/>
  <c r="H82" i="4"/>
  <c r="N82" i="4" s="1"/>
  <c r="C83" i="4"/>
  <c r="U83" i="4" s="1"/>
  <c r="D83" i="4"/>
  <c r="E83" i="4"/>
  <c r="K83" i="4" s="1"/>
  <c r="F83" i="4"/>
  <c r="L83" i="4" s="1"/>
  <c r="G83" i="4"/>
  <c r="M83" i="4" s="1"/>
  <c r="H83" i="4"/>
  <c r="N83" i="4" s="1"/>
  <c r="C84" i="4"/>
  <c r="U84" i="4" s="1"/>
  <c r="D84" i="4"/>
  <c r="E84" i="4"/>
  <c r="K84" i="4" s="1"/>
  <c r="F84" i="4"/>
  <c r="L84" i="4" s="1"/>
  <c r="G84" i="4"/>
  <c r="M84" i="4" s="1"/>
  <c r="H84" i="4"/>
  <c r="N84" i="4" s="1"/>
  <c r="C85" i="4"/>
  <c r="U85" i="4" s="1"/>
  <c r="D85" i="4"/>
  <c r="E85" i="4"/>
  <c r="K85" i="4" s="1"/>
  <c r="F85" i="4"/>
  <c r="L85" i="4" s="1"/>
  <c r="G85" i="4"/>
  <c r="M85" i="4" s="1"/>
  <c r="H85" i="4"/>
  <c r="N85" i="4" s="1"/>
  <c r="C86" i="4"/>
  <c r="U86" i="4" s="1"/>
  <c r="D86" i="4"/>
  <c r="E86" i="4"/>
  <c r="K86" i="4" s="1"/>
  <c r="F86" i="4"/>
  <c r="L86" i="4" s="1"/>
  <c r="G86" i="4"/>
  <c r="M86" i="4" s="1"/>
  <c r="H86" i="4"/>
  <c r="N86" i="4" s="1"/>
  <c r="C87" i="4"/>
  <c r="U87" i="4" s="1"/>
  <c r="D87" i="4"/>
  <c r="E87" i="4"/>
  <c r="K87" i="4" s="1"/>
  <c r="F87" i="4"/>
  <c r="L87" i="4" s="1"/>
  <c r="G87" i="4"/>
  <c r="M87" i="4" s="1"/>
  <c r="H87" i="4"/>
  <c r="N87" i="4" s="1"/>
  <c r="C88" i="4"/>
  <c r="U88" i="4" s="1"/>
  <c r="D88" i="4"/>
  <c r="E88" i="4"/>
  <c r="K88" i="4" s="1"/>
  <c r="F88" i="4"/>
  <c r="L88" i="4" s="1"/>
  <c r="G88" i="4"/>
  <c r="M88" i="4" s="1"/>
  <c r="H88" i="4"/>
  <c r="N88" i="4" s="1"/>
  <c r="C89" i="4"/>
  <c r="U89" i="4" s="1"/>
  <c r="D89" i="4"/>
  <c r="E89" i="4"/>
  <c r="K89" i="4" s="1"/>
  <c r="F89" i="4"/>
  <c r="L89" i="4" s="1"/>
  <c r="G89" i="4"/>
  <c r="M89" i="4" s="1"/>
  <c r="H89" i="4"/>
  <c r="N89" i="4" s="1"/>
  <c r="C90" i="4"/>
  <c r="U90" i="4" s="1"/>
  <c r="D90" i="4"/>
  <c r="E90" i="4"/>
  <c r="K90" i="4" s="1"/>
  <c r="F90" i="4"/>
  <c r="L90" i="4" s="1"/>
  <c r="G90" i="4"/>
  <c r="M90" i="4" s="1"/>
  <c r="H90" i="4"/>
  <c r="N90" i="4" s="1"/>
  <c r="C91" i="4"/>
  <c r="U91" i="4" s="1"/>
  <c r="D91" i="4"/>
  <c r="E91" i="4"/>
  <c r="K91" i="4" s="1"/>
  <c r="F91" i="4"/>
  <c r="L91" i="4" s="1"/>
  <c r="G91" i="4"/>
  <c r="M91" i="4" s="1"/>
  <c r="H91" i="4"/>
  <c r="N91" i="4" s="1"/>
  <c r="C92" i="4"/>
  <c r="U92" i="4" s="1"/>
  <c r="D92" i="4"/>
  <c r="E92" i="4"/>
  <c r="K92" i="4" s="1"/>
  <c r="F92" i="4"/>
  <c r="L92" i="4" s="1"/>
  <c r="G92" i="4"/>
  <c r="M92" i="4" s="1"/>
  <c r="H92" i="4"/>
  <c r="N92" i="4" s="1"/>
  <c r="C93" i="4"/>
  <c r="U93" i="4" s="1"/>
  <c r="D93" i="4"/>
  <c r="E93" i="4"/>
  <c r="K93" i="4" s="1"/>
  <c r="F93" i="4"/>
  <c r="L93" i="4" s="1"/>
  <c r="G93" i="4"/>
  <c r="M93" i="4" s="1"/>
  <c r="H93" i="4"/>
  <c r="N93" i="4" s="1"/>
  <c r="C94" i="4"/>
  <c r="U94" i="4" s="1"/>
  <c r="D94" i="4"/>
  <c r="E94" i="4"/>
  <c r="K94" i="4" s="1"/>
  <c r="F94" i="4"/>
  <c r="L94" i="4" s="1"/>
  <c r="G94" i="4"/>
  <c r="M94" i="4" s="1"/>
  <c r="H94" i="4"/>
  <c r="N94" i="4" s="1"/>
  <c r="C95" i="4"/>
  <c r="U95" i="4" s="1"/>
  <c r="D95" i="4"/>
  <c r="E95" i="4"/>
  <c r="K95" i="4" s="1"/>
  <c r="F95" i="4"/>
  <c r="L95" i="4" s="1"/>
  <c r="G95" i="4"/>
  <c r="M95" i="4" s="1"/>
  <c r="H95" i="4"/>
  <c r="N95" i="4" s="1"/>
  <c r="C96" i="4"/>
  <c r="U96" i="4" s="1"/>
  <c r="D96" i="4"/>
  <c r="E96" i="4"/>
  <c r="K96" i="4" s="1"/>
  <c r="F96" i="4"/>
  <c r="L96" i="4" s="1"/>
  <c r="G96" i="4"/>
  <c r="M96" i="4" s="1"/>
  <c r="H96" i="4"/>
  <c r="N96" i="4" s="1"/>
  <c r="C97" i="4"/>
  <c r="U97" i="4" s="1"/>
  <c r="D97" i="4"/>
  <c r="E97" i="4"/>
  <c r="K97" i="4" s="1"/>
  <c r="F97" i="4"/>
  <c r="L97" i="4" s="1"/>
  <c r="G97" i="4"/>
  <c r="M97" i="4" s="1"/>
  <c r="H97" i="4"/>
  <c r="N97" i="4" s="1"/>
  <c r="C98" i="4"/>
  <c r="U98" i="4" s="1"/>
  <c r="D98" i="4"/>
  <c r="E98" i="4"/>
  <c r="K98" i="4" s="1"/>
  <c r="F98" i="4"/>
  <c r="L98" i="4" s="1"/>
  <c r="G98" i="4"/>
  <c r="M98" i="4" s="1"/>
  <c r="H98" i="4"/>
  <c r="N98" i="4" s="1"/>
  <c r="C99" i="4"/>
  <c r="U99" i="4" s="1"/>
  <c r="D99" i="4"/>
  <c r="E99" i="4"/>
  <c r="K99" i="4" s="1"/>
  <c r="F99" i="4"/>
  <c r="L99" i="4" s="1"/>
  <c r="G99" i="4"/>
  <c r="M99" i="4" s="1"/>
  <c r="H99" i="4"/>
  <c r="N99" i="4" s="1"/>
  <c r="C100" i="4"/>
  <c r="U100" i="4" s="1"/>
  <c r="D100" i="4"/>
  <c r="E100" i="4"/>
  <c r="K100" i="4" s="1"/>
  <c r="F100" i="4"/>
  <c r="L100" i="4" s="1"/>
  <c r="G100" i="4"/>
  <c r="M100" i="4" s="1"/>
  <c r="H100" i="4"/>
  <c r="N100" i="4" s="1"/>
  <c r="C101" i="4"/>
  <c r="U101" i="4" s="1"/>
  <c r="D101" i="4"/>
  <c r="E101" i="4"/>
  <c r="K101" i="4" s="1"/>
  <c r="F101" i="4"/>
  <c r="L101" i="4" s="1"/>
  <c r="G101" i="4"/>
  <c r="M101" i="4" s="1"/>
  <c r="H101" i="4"/>
  <c r="N101" i="4" s="1"/>
  <c r="C102" i="4"/>
  <c r="U102" i="4" s="1"/>
  <c r="D102" i="4"/>
  <c r="E102" i="4"/>
  <c r="K102" i="4" s="1"/>
  <c r="F102" i="4"/>
  <c r="L102" i="4" s="1"/>
  <c r="G102" i="4"/>
  <c r="M102" i="4" s="1"/>
  <c r="H102" i="4"/>
  <c r="N102" i="4" s="1"/>
  <c r="C103" i="4"/>
  <c r="U103" i="4" s="1"/>
  <c r="D103" i="4"/>
  <c r="E103" i="4"/>
  <c r="K103" i="4" s="1"/>
  <c r="F103" i="4"/>
  <c r="L103" i="4" s="1"/>
  <c r="G103" i="4"/>
  <c r="M103" i="4" s="1"/>
  <c r="H103" i="4"/>
  <c r="N103" i="4" s="1"/>
  <c r="C104" i="4"/>
  <c r="U104" i="4" s="1"/>
  <c r="D104" i="4"/>
  <c r="E104" i="4"/>
  <c r="K104" i="4" s="1"/>
  <c r="F104" i="4"/>
  <c r="L104" i="4" s="1"/>
  <c r="G104" i="4"/>
  <c r="M104" i="4" s="1"/>
  <c r="H104" i="4"/>
  <c r="N104" i="4" s="1"/>
  <c r="C105" i="4"/>
  <c r="U105" i="4" s="1"/>
  <c r="D105" i="4"/>
  <c r="E105" i="4"/>
  <c r="K105" i="4" s="1"/>
  <c r="F105" i="4"/>
  <c r="L105" i="4" s="1"/>
  <c r="G105" i="4"/>
  <c r="M105" i="4" s="1"/>
  <c r="H105" i="4"/>
  <c r="N105" i="4" s="1"/>
  <c r="E22" i="5"/>
  <c r="F22" i="5" s="1"/>
  <c r="E21" i="5"/>
  <c r="E20" i="5"/>
  <c r="F20" i="5" s="1"/>
  <c r="E14" i="5"/>
  <c r="F14" i="5" s="1"/>
  <c r="E13" i="5"/>
  <c r="F13" i="5" s="1"/>
  <c r="E12" i="5"/>
  <c r="F12" i="5" s="1"/>
  <c r="E6" i="5"/>
  <c r="F6" i="5" s="1"/>
  <c r="E5" i="5"/>
  <c r="F5" i="5" s="1"/>
  <c r="E4" i="5"/>
  <c r="F4" i="5" s="1"/>
  <c r="AZ105" i="4" l="1"/>
  <c r="AY105" i="4"/>
  <c r="BA105" i="4" s="1"/>
  <c r="AW105" i="4"/>
  <c r="AT105" i="4"/>
  <c r="AS105" i="4"/>
  <c r="AU105" i="4" s="1"/>
  <c r="AV105" i="4"/>
  <c r="AX105" i="4" s="1"/>
  <c r="AY103" i="4"/>
  <c r="BA103" i="4" s="1"/>
  <c r="AV103" i="4"/>
  <c r="AX103" i="4" s="1"/>
  <c r="AS103" i="4"/>
  <c r="AU103" i="4" s="1"/>
  <c r="AT103" i="4"/>
  <c r="AZ103" i="4"/>
  <c r="AW103" i="4"/>
  <c r="AZ101" i="4"/>
  <c r="AY101" i="4"/>
  <c r="BA101" i="4" s="1"/>
  <c r="AW101" i="4"/>
  <c r="AT101" i="4"/>
  <c r="AV101" i="4"/>
  <c r="AX101" i="4" s="1"/>
  <c r="AS101" i="4"/>
  <c r="AU101" i="4" s="1"/>
  <c r="AV99" i="4"/>
  <c r="AX99" i="4" s="1"/>
  <c r="AY99" i="4"/>
  <c r="BA99" i="4" s="1"/>
  <c r="AS99" i="4"/>
  <c r="AU99" i="4" s="1"/>
  <c r="AT99" i="4"/>
  <c r="AW99" i="4"/>
  <c r="AZ99" i="4"/>
  <c r="AZ97" i="4"/>
  <c r="AY97" i="4"/>
  <c r="BA97" i="4" s="1"/>
  <c r="AW97" i="4"/>
  <c r="AT97" i="4"/>
  <c r="AS97" i="4"/>
  <c r="AU97" i="4" s="1"/>
  <c r="AV97" i="4"/>
  <c r="AX97" i="4" s="1"/>
  <c r="AZ95" i="4"/>
  <c r="AV95" i="4"/>
  <c r="AX95" i="4" s="1"/>
  <c r="AS95" i="4"/>
  <c r="AU95" i="4" s="1"/>
  <c r="AW95" i="4"/>
  <c r="AT95" i="4"/>
  <c r="AY95" i="4"/>
  <c r="BA95" i="4" s="1"/>
  <c r="AZ93" i="4"/>
  <c r="AY93" i="4"/>
  <c r="BA93" i="4" s="1"/>
  <c r="AW93" i="4"/>
  <c r="AT93" i="4"/>
  <c r="AS93" i="4"/>
  <c r="AU93" i="4" s="1"/>
  <c r="AV93" i="4"/>
  <c r="AX93" i="4" s="1"/>
  <c r="AZ91" i="4"/>
  <c r="AY91" i="4"/>
  <c r="BA91" i="4" s="1"/>
  <c r="AV91" i="4"/>
  <c r="AX91" i="4" s="1"/>
  <c r="AS91" i="4"/>
  <c r="AU91" i="4" s="1"/>
  <c r="AT91" i="4"/>
  <c r="AW91" i="4"/>
  <c r="AZ89" i="4"/>
  <c r="AY89" i="4"/>
  <c r="BA89" i="4" s="1"/>
  <c r="AW89" i="4"/>
  <c r="AT89" i="4"/>
  <c r="AS89" i="4"/>
  <c r="AU89" i="4" s="1"/>
  <c r="AV89" i="4"/>
  <c r="AX89" i="4" s="1"/>
  <c r="AZ104" i="4"/>
  <c r="AY104" i="4"/>
  <c r="BA104" i="4" s="1"/>
  <c r="AW104" i="4"/>
  <c r="AV104" i="4"/>
  <c r="AX104" i="4" s="1"/>
  <c r="AT104" i="4"/>
  <c r="AS104" i="4"/>
  <c r="AU104" i="4" s="1"/>
  <c r="AZ102" i="4"/>
  <c r="AY102" i="4"/>
  <c r="BA102" i="4" s="1"/>
  <c r="AV102" i="4"/>
  <c r="AX102" i="4" s="1"/>
  <c r="AW102" i="4"/>
  <c r="AS102" i="4"/>
  <c r="AU102" i="4" s="1"/>
  <c r="AT102" i="4"/>
  <c r="AZ100" i="4"/>
  <c r="AY100" i="4"/>
  <c r="BA100" i="4" s="1"/>
  <c r="AW100" i="4"/>
  <c r="AV100" i="4"/>
  <c r="AX100" i="4" s="1"/>
  <c r="AS100" i="4"/>
  <c r="AU100" i="4" s="1"/>
  <c r="AT100" i="4"/>
  <c r="AZ98" i="4"/>
  <c r="AY98" i="4"/>
  <c r="BA98" i="4" s="1"/>
  <c r="AV98" i="4"/>
  <c r="AX98" i="4" s="1"/>
  <c r="AW98" i="4"/>
  <c r="AT98" i="4"/>
  <c r="AS98" i="4"/>
  <c r="AU98" i="4" s="1"/>
  <c r="AZ96" i="4"/>
  <c r="AY96" i="4"/>
  <c r="BA96" i="4" s="1"/>
  <c r="AW96" i="4"/>
  <c r="AV96" i="4"/>
  <c r="AX96" i="4" s="1"/>
  <c r="AT96" i="4"/>
  <c r="AS96" i="4"/>
  <c r="AU96" i="4" s="1"/>
  <c r="AZ94" i="4"/>
  <c r="AY94" i="4"/>
  <c r="BA94" i="4" s="1"/>
  <c r="AV94" i="4"/>
  <c r="AX94" i="4" s="1"/>
  <c r="AS94" i="4"/>
  <c r="AU94" i="4" s="1"/>
  <c r="AT94" i="4"/>
  <c r="AW94" i="4"/>
  <c r="AZ92" i="4"/>
  <c r="AY92" i="4"/>
  <c r="BA92" i="4" s="1"/>
  <c r="AW92" i="4"/>
  <c r="AS92" i="4"/>
  <c r="AU92" i="4" s="1"/>
  <c r="AV92" i="4"/>
  <c r="AX92" i="4" s="1"/>
  <c r="AT92" i="4"/>
  <c r="AZ90" i="4"/>
  <c r="AY90" i="4"/>
  <c r="BA90" i="4" s="1"/>
  <c r="AV90" i="4"/>
  <c r="AX90" i="4" s="1"/>
  <c r="AW90" i="4"/>
  <c r="AT90" i="4"/>
  <c r="AS90" i="4"/>
  <c r="AU90" i="4" s="1"/>
  <c r="I105" i="4"/>
  <c r="I103" i="4"/>
  <c r="I99" i="4"/>
  <c r="I97" i="4"/>
  <c r="I95" i="4"/>
  <c r="I91" i="4"/>
  <c r="I89" i="4"/>
  <c r="I87" i="4"/>
  <c r="I85" i="4"/>
  <c r="I83" i="4"/>
  <c r="I81" i="4"/>
  <c r="Q81" i="4" s="1"/>
  <c r="I79" i="4"/>
  <c r="Q79" i="4" s="1"/>
  <c r="I77" i="4"/>
  <c r="I75" i="4"/>
  <c r="I73" i="4"/>
  <c r="I104" i="4"/>
  <c r="I102" i="4"/>
  <c r="I100" i="4"/>
  <c r="I98" i="4"/>
  <c r="I96" i="4"/>
  <c r="I94" i="4"/>
  <c r="I92" i="4"/>
  <c r="I90" i="4"/>
  <c r="I88" i="4"/>
  <c r="I86" i="4"/>
  <c r="Q86" i="4" s="1"/>
  <c r="I84" i="4"/>
  <c r="Q84" i="4" s="1"/>
  <c r="I82" i="4"/>
  <c r="I80" i="4"/>
  <c r="Q80" i="4" s="1"/>
  <c r="I78" i="4"/>
  <c r="I76" i="4"/>
  <c r="I74" i="4"/>
  <c r="I72" i="4"/>
  <c r="I70" i="4"/>
  <c r="J105" i="4"/>
  <c r="P105" i="4" s="1"/>
  <c r="I101" i="4"/>
  <c r="I93" i="4"/>
  <c r="I71" i="4"/>
  <c r="J104" i="4"/>
  <c r="P104" i="4" s="1"/>
  <c r="J102" i="4"/>
  <c r="P102" i="4" s="1"/>
  <c r="J100" i="4"/>
  <c r="P100" i="4" s="1"/>
  <c r="J98" i="4"/>
  <c r="P98" i="4" s="1"/>
  <c r="J96" i="4"/>
  <c r="P96" i="4" s="1"/>
  <c r="J94" i="4"/>
  <c r="P94" i="4" s="1"/>
  <c r="J92" i="4"/>
  <c r="P92" i="4" s="1"/>
  <c r="J90" i="4"/>
  <c r="P90" i="4" s="1"/>
  <c r="J88" i="4"/>
  <c r="P88" i="4" s="1"/>
  <c r="J86" i="4"/>
  <c r="P86" i="4" s="1"/>
  <c r="J84" i="4"/>
  <c r="P84" i="4" s="1"/>
  <c r="J82" i="4"/>
  <c r="P82" i="4" s="1"/>
  <c r="J80" i="4"/>
  <c r="P80" i="4" s="1"/>
  <c r="J78" i="4"/>
  <c r="P78" i="4" s="1"/>
  <c r="J76" i="4"/>
  <c r="P76" i="4" s="1"/>
  <c r="J74" i="4"/>
  <c r="P74" i="4" s="1"/>
  <c r="J72" i="4"/>
  <c r="P72" i="4" s="1"/>
  <c r="J70" i="4"/>
  <c r="P70" i="4" s="1"/>
  <c r="J103" i="4"/>
  <c r="P103" i="4" s="1"/>
  <c r="J101" i="4"/>
  <c r="P101" i="4" s="1"/>
  <c r="J99" i="4"/>
  <c r="P99" i="4" s="1"/>
  <c r="J97" i="4"/>
  <c r="P97" i="4" s="1"/>
  <c r="J95" i="4"/>
  <c r="P95" i="4" s="1"/>
  <c r="J93" i="4"/>
  <c r="P93" i="4" s="1"/>
  <c r="J91" i="4"/>
  <c r="P91" i="4" s="1"/>
  <c r="J89" i="4"/>
  <c r="P89" i="4" s="1"/>
  <c r="J87" i="4"/>
  <c r="P87" i="4" s="1"/>
  <c r="J85" i="4"/>
  <c r="P85" i="4" s="1"/>
  <c r="J83" i="4"/>
  <c r="P83" i="4" s="1"/>
  <c r="J81" i="4"/>
  <c r="P81" i="4" s="1"/>
  <c r="J79" i="4"/>
  <c r="P79" i="4" s="1"/>
  <c r="J77" i="4"/>
  <c r="P77" i="4" s="1"/>
  <c r="J75" i="4"/>
  <c r="P75" i="4" s="1"/>
  <c r="J73" i="4"/>
  <c r="P73" i="4" s="1"/>
  <c r="J71" i="4"/>
  <c r="P71" i="4" s="1"/>
  <c r="S103" i="4"/>
  <c r="AR103" i="4" s="1"/>
  <c r="S99" i="4"/>
  <c r="AR99" i="4" s="1"/>
  <c r="S95" i="4"/>
  <c r="AR95" i="4" s="1"/>
  <c r="S93" i="4"/>
  <c r="AR93" i="4" s="1"/>
  <c r="O21" i="4"/>
  <c r="O17" i="4"/>
  <c r="O15" i="4"/>
  <c r="U6" i="4"/>
  <c r="O13" i="4"/>
  <c r="O9" i="4"/>
  <c r="O7" i="4"/>
  <c r="S101" i="4"/>
  <c r="AR101" i="4" s="1"/>
  <c r="S91" i="4"/>
  <c r="AR91" i="4" s="1"/>
  <c r="S104" i="4"/>
  <c r="AR104" i="4" s="1"/>
  <c r="S102" i="4"/>
  <c r="AR102" i="4" s="1"/>
  <c r="S100" i="4"/>
  <c r="AR100" i="4" s="1"/>
  <c r="S96" i="4"/>
  <c r="AR96" i="4" s="1"/>
  <c r="S94" i="4"/>
  <c r="AR94" i="4" s="1"/>
  <c r="S92" i="4"/>
  <c r="AR92" i="4" s="1"/>
  <c r="S90" i="4"/>
  <c r="AR90" i="4" s="1"/>
  <c r="O66" i="4"/>
  <c r="O18" i="4"/>
  <c r="O14" i="4"/>
  <c r="O10" i="4"/>
  <c r="O68" i="4"/>
  <c r="O64" i="4"/>
  <c r="O34" i="4"/>
  <c r="O24" i="4"/>
  <c r="O52" i="4"/>
  <c r="O46" i="4"/>
  <c r="O55" i="4"/>
  <c r="O33" i="4"/>
  <c r="O23" i="4"/>
  <c r="S98" i="4"/>
  <c r="AR98" i="4" s="1"/>
  <c r="O67" i="4"/>
  <c r="O35" i="4"/>
  <c r="S89" i="4"/>
  <c r="AR89" i="4" s="1"/>
  <c r="O51" i="4"/>
  <c r="O39" i="4"/>
  <c r="P21" i="4"/>
  <c r="P20" i="4"/>
  <c r="O40" i="4"/>
  <c r="O30" i="4"/>
  <c r="O62" i="4"/>
  <c r="O44" i="4"/>
  <c r="O20" i="4"/>
  <c r="O58" i="4"/>
  <c r="O54" i="4"/>
  <c r="O50" i="4"/>
  <c r="O36" i="4"/>
  <c r="O26" i="4"/>
  <c r="O22" i="4"/>
  <c r="S97" i="4"/>
  <c r="AR97" i="4" s="1"/>
  <c r="S105" i="4"/>
  <c r="AR105" i="4" s="1"/>
  <c r="P6" i="4"/>
  <c r="P12" i="4"/>
  <c r="P19" i="4"/>
  <c r="O48" i="4"/>
  <c r="O42" i="4"/>
  <c r="O38" i="4"/>
  <c r="O28" i="4"/>
  <c r="P9" i="4"/>
  <c r="O16" i="4"/>
  <c r="P18" i="4"/>
  <c r="P17" i="4"/>
  <c r="P16" i="4"/>
  <c r="P15" i="4"/>
  <c r="P14" i="4"/>
  <c r="O19" i="4"/>
  <c r="Q19" i="4" s="1"/>
  <c r="P7" i="4"/>
  <c r="P13" i="4"/>
  <c r="O12" i="4"/>
  <c r="Q12" i="4" s="1"/>
  <c r="P11" i="4"/>
  <c r="O11" i="4"/>
  <c r="P10" i="4"/>
  <c r="P8" i="4"/>
  <c r="O8" i="4"/>
  <c r="F15" i="5"/>
  <c r="G13" i="5" s="1"/>
  <c r="E23" i="5"/>
  <c r="E15" i="5"/>
  <c r="F7" i="5"/>
  <c r="E7" i="5"/>
  <c r="F21" i="5"/>
  <c r="F23" i="5" s="1"/>
  <c r="G22" i="5" s="1"/>
  <c r="Q11" i="4" l="1"/>
  <c r="Q20" i="4"/>
  <c r="Q18" i="4"/>
  <c r="Q17" i="4"/>
  <c r="N33" i="3" s="1"/>
  <c r="Q8" i="4"/>
  <c r="U107" i="4"/>
  <c r="U106" i="4"/>
  <c r="U108" i="4"/>
  <c r="R40" i="4"/>
  <c r="O56" i="3" s="1"/>
  <c r="Q40" i="4"/>
  <c r="R51" i="4"/>
  <c r="O67" i="3" s="1"/>
  <c r="Q51" i="4"/>
  <c r="R64" i="4"/>
  <c r="O80" i="3" s="1"/>
  <c r="Q64" i="4"/>
  <c r="R28" i="4"/>
  <c r="O44" i="3" s="1"/>
  <c r="Q28" i="4"/>
  <c r="R50" i="4"/>
  <c r="O66" i="3" s="1"/>
  <c r="Q50" i="4"/>
  <c r="R44" i="4"/>
  <c r="O60" i="3" s="1"/>
  <c r="Q44" i="4"/>
  <c r="R23" i="4"/>
  <c r="O39" i="3" s="1"/>
  <c r="Q23" i="4"/>
  <c r="R52" i="4"/>
  <c r="O68" i="3" s="1"/>
  <c r="Q52" i="4"/>
  <c r="R68" i="4"/>
  <c r="O84" i="3" s="1"/>
  <c r="Q68" i="4"/>
  <c r="R66" i="4"/>
  <c r="O82" i="3" s="1"/>
  <c r="Q66" i="4"/>
  <c r="Q13" i="4"/>
  <c r="Q21" i="4"/>
  <c r="R48" i="4"/>
  <c r="O64" i="3" s="1"/>
  <c r="Q48" i="4"/>
  <c r="R36" i="4"/>
  <c r="O52" i="3" s="1"/>
  <c r="Q36" i="4"/>
  <c r="R38" i="4"/>
  <c r="O54" i="3" s="1"/>
  <c r="Q38" i="4"/>
  <c r="R22" i="4"/>
  <c r="O38" i="3" s="1"/>
  <c r="Q22" i="4"/>
  <c r="R54" i="4"/>
  <c r="O70" i="3" s="1"/>
  <c r="Q54" i="4"/>
  <c r="R62" i="4"/>
  <c r="O78" i="3" s="1"/>
  <c r="Q62" i="4"/>
  <c r="R35" i="4"/>
  <c r="O51" i="3" s="1"/>
  <c r="Q35" i="4"/>
  <c r="R33" i="4"/>
  <c r="O49" i="3" s="1"/>
  <c r="Q33" i="4"/>
  <c r="R24" i="4"/>
  <c r="O40" i="3" s="1"/>
  <c r="Q24" i="4"/>
  <c r="Q10" i="4"/>
  <c r="R46" i="4"/>
  <c r="O62" i="3" s="1"/>
  <c r="Q46" i="4"/>
  <c r="Q9" i="4"/>
  <c r="Q16" i="4"/>
  <c r="R42" i="4"/>
  <c r="O58" i="3" s="1"/>
  <c r="Q42" i="4"/>
  <c r="R26" i="4"/>
  <c r="O42" i="3" s="1"/>
  <c r="Q26" i="4"/>
  <c r="R58" i="4"/>
  <c r="O74" i="3" s="1"/>
  <c r="Q58" i="4"/>
  <c r="R30" i="4"/>
  <c r="O46" i="3" s="1"/>
  <c r="Q30" i="4"/>
  <c r="R39" i="4"/>
  <c r="O55" i="3" s="1"/>
  <c r="Q39" i="4"/>
  <c r="R67" i="4"/>
  <c r="O83" i="3" s="1"/>
  <c r="Q67" i="4"/>
  <c r="R55" i="4"/>
  <c r="O71" i="3" s="1"/>
  <c r="Q55" i="4"/>
  <c r="R34" i="4"/>
  <c r="O50" i="3" s="1"/>
  <c r="Q34" i="4"/>
  <c r="Q14" i="4"/>
  <c r="Q7" i="4"/>
  <c r="Q15" i="4"/>
  <c r="N31" i="3" s="1"/>
  <c r="O76" i="4"/>
  <c r="Q76" i="4" s="1"/>
  <c r="Q103" i="4"/>
  <c r="N119" i="3" s="1"/>
  <c r="O94" i="4"/>
  <c r="Q94" i="4"/>
  <c r="O85" i="4"/>
  <c r="R85" i="4" s="1"/>
  <c r="O101" i="3" s="1"/>
  <c r="Q85" i="4"/>
  <c r="Q105" i="4"/>
  <c r="N121" i="3" s="1"/>
  <c r="O92" i="4"/>
  <c r="R92" i="4" s="1"/>
  <c r="O108" i="3" s="1"/>
  <c r="Q92" i="4"/>
  <c r="N108" i="3" s="1"/>
  <c r="O83" i="4"/>
  <c r="Q83" i="4"/>
  <c r="O102" i="4"/>
  <c r="R102" i="4" s="1"/>
  <c r="O118" i="3" s="1"/>
  <c r="Q102" i="4"/>
  <c r="N118" i="3" s="1"/>
  <c r="Q95" i="4"/>
  <c r="N111" i="3" s="1"/>
  <c r="O88" i="4"/>
  <c r="Q88" i="4"/>
  <c r="O104" i="4"/>
  <c r="R104" i="4" s="1"/>
  <c r="O120" i="3" s="1"/>
  <c r="Q104" i="4"/>
  <c r="O87" i="4"/>
  <c r="Q87" i="4"/>
  <c r="Q97" i="4"/>
  <c r="N113" i="3" s="1"/>
  <c r="Q100" i="4"/>
  <c r="N116" i="3" s="1"/>
  <c r="Q91" i="4"/>
  <c r="N107" i="3" s="1"/>
  <c r="O78" i="4"/>
  <c r="Q78" i="4" s="1"/>
  <c r="Q93" i="4"/>
  <c r="N109" i="3" s="1"/>
  <c r="O72" i="4"/>
  <c r="Q72" i="4" s="1"/>
  <c r="O96" i="4"/>
  <c r="R96" i="4" s="1"/>
  <c r="O112" i="3" s="1"/>
  <c r="Q96" i="4"/>
  <c r="N112" i="3" s="1"/>
  <c r="Q101" i="4"/>
  <c r="N117" i="3" s="1"/>
  <c r="O74" i="4"/>
  <c r="Q74" i="4" s="1"/>
  <c r="O82" i="4"/>
  <c r="Q82" i="4"/>
  <c r="Q90" i="4"/>
  <c r="N106" i="3" s="1"/>
  <c r="O98" i="4"/>
  <c r="Q98" i="4"/>
  <c r="N114" i="3" s="1"/>
  <c r="Q89" i="4"/>
  <c r="N105" i="3" s="1"/>
  <c r="Q99" i="4"/>
  <c r="N115" i="3" s="1"/>
  <c r="O70" i="4"/>
  <c r="Q70" i="4" s="1"/>
  <c r="BD71" i="4"/>
  <c r="BD72" i="4" s="1"/>
  <c r="BD73" i="4" s="1"/>
  <c r="BD74" i="4" s="1"/>
  <c r="BD75" i="4" s="1"/>
  <c r="BD76" i="4" s="1"/>
  <c r="BD77" i="4" s="1"/>
  <c r="BD78" i="4" s="1"/>
  <c r="BD79" i="4" s="1"/>
  <c r="BD80" i="4" s="1"/>
  <c r="BD81" i="4" s="1"/>
  <c r="BD82" i="4" s="1"/>
  <c r="BD83" i="4" s="1"/>
  <c r="BD84" i="4" s="1"/>
  <c r="BD85" i="4" s="1"/>
  <c r="BD86" i="4" s="1"/>
  <c r="BD87" i="4" s="1"/>
  <c r="BD88" i="4" s="1"/>
  <c r="BD89" i="4" s="1"/>
  <c r="BD90" i="4" s="1"/>
  <c r="BD91" i="4" s="1"/>
  <c r="BD92" i="4" s="1"/>
  <c r="BD93" i="4" s="1"/>
  <c r="BD94" i="4" s="1"/>
  <c r="BD95" i="4" s="1"/>
  <c r="BD96" i="4" s="1"/>
  <c r="BD97" i="4" s="1"/>
  <c r="BD98" i="4" s="1"/>
  <c r="BD99" i="4" s="1"/>
  <c r="BD100" i="4" s="1"/>
  <c r="BD101" i="4" s="1"/>
  <c r="BD102" i="4" s="1"/>
  <c r="BD103" i="4" s="1"/>
  <c r="BD104" i="4" s="1"/>
  <c r="BD105" i="4" s="1"/>
  <c r="BL71" i="4"/>
  <c r="BL72" i="4" s="1"/>
  <c r="BL73" i="4" s="1"/>
  <c r="BL74" i="4" s="1"/>
  <c r="BL75" i="4" s="1"/>
  <c r="BL76" i="4" s="1"/>
  <c r="BL77" i="4" s="1"/>
  <c r="BL78" i="4" s="1"/>
  <c r="BL79" i="4" s="1"/>
  <c r="BL80" i="4" s="1"/>
  <c r="BL81" i="4" s="1"/>
  <c r="BL82" i="4" s="1"/>
  <c r="BL83" i="4" s="1"/>
  <c r="BL84" i="4" s="1"/>
  <c r="BL85" i="4" s="1"/>
  <c r="BL86" i="4" s="1"/>
  <c r="BL87" i="4" s="1"/>
  <c r="BL88" i="4" s="1"/>
  <c r="BL89" i="4" s="1"/>
  <c r="BL90" i="4" s="1"/>
  <c r="BL91" i="4" s="1"/>
  <c r="BL92" i="4" s="1"/>
  <c r="BL93" i="4" s="1"/>
  <c r="BL94" i="4" s="1"/>
  <c r="BL95" i="4" s="1"/>
  <c r="BL96" i="4" s="1"/>
  <c r="BL97" i="4" s="1"/>
  <c r="BL98" i="4" s="1"/>
  <c r="BL99" i="4" s="1"/>
  <c r="BL100" i="4" s="1"/>
  <c r="BL101" i="4" s="1"/>
  <c r="BL102" i="4" s="1"/>
  <c r="BL103" i="4" s="1"/>
  <c r="BL104" i="4" s="1"/>
  <c r="BL105" i="4" s="1"/>
  <c r="BJ71" i="4"/>
  <c r="BJ72" i="4" s="1"/>
  <c r="BJ73" i="4" s="1"/>
  <c r="BJ74" i="4" s="1"/>
  <c r="BJ75" i="4" s="1"/>
  <c r="BJ76" i="4" s="1"/>
  <c r="BJ77" i="4" s="1"/>
  <c r="BJ78" i="4" s="1"/>
  <c r="BJ79" i="4" s="1"/>
  <c r="BJ80" i="4" s="1"/>
  <c r="BJ81" i="4" s="1"/>
  <c r="BJ82" i="4" s="1"/>
  <c r="BJ83" i="4" s="1"/>
  <c r="BJ84" i="4" s="1"/>
  <c r="BJ85" i="4" s="1"/>
  <c r="BJ86" i="4" s="1"/>
  <c r="BJ87" i="4" s="1"/>
  <c r="BJ88" i="4" s="1"/>
  <c r="BJ89" i="4" s="1"/>
  <c r="BJ90" i="4" s="1"/>
  <c r="BJ91" i="4" s="1"/>
  <c r="BJ92" i="4" s="1"/>
  <c r="BJ93" i="4" s="1"/>
  <c r="BJ94" i="4" s="1"/>
  <c r="BJ95" i="4" s="1"/>
  <c r="BJ96" i="4" s="1"/>
  <c r="BJ97" i="4" s="1"/>
  <c r="BJ98" i="4" s="1"/>
  <c r="BJ99" i="4" s="1"/>
  <c r="BJ100" i="4" s="1"/>
  <c r="BJ101" i="4" s="1"/>
  <c r="BJ102" i="4" s="1"/>
  <c r="BJ103" i="4" s="1"/>
  <c r="BJ104" i="4" s="1"/>
  <c r="BJ105" i="4" s="1"/>
  <c r="BG71" i="4"/>
  <c r="BG72" i="4" s="1"/>
  <c r="BG73" i="4" s="1"/>
  <c r="BG74" i="4" s="1"/>
  <c r="BG75" i="4" s="1"/>
  <c r="BG76" i="4" s="1"/>
  <c r="BG77" i="4" s="1"/>
  <c r="BG78" i="4" s="1"/>
  <c r="BG79" i="4" s="1"/>
  <c r="BG80" i="4" s="1"/>
  <c r="BG81" i="4" s="1"/>
  <c r="BG82" i="4" s="1"/>
  <c r="BG83" i="4" s="1"/>
  <c r="BG84" i="4" s="1"/>
  <c r="BG85" i="4" s="1"/>
  <c r="BG86" i="4" s="1"/>
  <c r="BG87" i="4" s="1"/>
  <c r="BG88" i="4" s="1"/>
  <c r="BG89" i="4" s="1"/>
  <c r="BG90" i="4" s="1"/>
  <c r="BG91" i="4" s="1"/>
  <c r="BG92" i="4" s="1"/>
  <c r="BG93" i="4" s="1"/>
  <c r="BG94" i="4" s="1"/>
  <c r="BG95" i="4" s="1"/>
  <c r="BG96" i="4" s="1"/>
  <c r="BG97" i="4" s="1"/>
  <c r="BG98" i="4" s="1"/>
  <c r="BG99" i="4" s="1"/>
  <c r="BG100" i="4" s="1"/>
  <c r="BG101" i="4" s="1"/>
  <c r="BG102" i="4" s="1"/>
  <c r="BG103" i="4" s="1"/>
  <c r="BG104" i="4" s="1"/>
  <c r="BG105" i="4" s="1"/>
  <c r="BI71" i="4"/>
  <c r="BI72" i="4" s="1"/>
  <c r="BI73" i="4" s="1"/>
  <c r="BI74" i="4" s="1"/>
  <c r="BI75" i="4" s="1"/>
  <c r="BI76" i="4" s="1"/>
  <c r="BI77" i="4" s="1"/>
  <c r="BI78" i="4" s="1"/>
  <c r="BI79" i="4" s="1"/>
  <c r="BI80" i="4" s="1"/>
  <c r="BI81" i="4" s="1"/>
  <c r="BI82" i="4" s="1"/>
  <c r="BI83" i="4" s="1"/>
  <c r="BI84" i="4" s="1"/>
  <c r="BI85" i="4" s="1"/>
  <c r="BI86" i="4" s="1"/>
  <c r="BI87" i="4" s="1"/>
  <c r="BI88" i="4" s="1"/>
  <c r="BI89" i="4" s="1"/>
  <c r="BI90" i="4" s="1"/>
  <c r="BI91" i="4" s="1"/>
  <c r="BI92" i="4" s="1"/>
  <c r="BI93" i="4" s="1"/>
  <c r="BI94" i="4" s="1"/>
  <c r="BI95" i="4" s="1"/>
  <c r="BI96" i="4" s="1"/>
  <c r="BI97" i="4" s="1"/>
  <c r="BI98" i="4" s="1"/>
  <c r="BI99" i="4" s="1"/>
  <c r="BI100" i="4" s="1"/>
  <c r="BI101" i="4" s="1"/>
  <c r="BI102" i="4" s="1"/>
  <c r="BI103" i="4" s="1"/>
  <c r="BI104" i="4" s="1"/>
  <c r="BI105" i="4" s="1"/>
  <c r="BF71" i="4"/>
  <c r="BF72" i="4" s="1"/>
  <c r="BF73" i="4" s="1"/>
  <c r="BF74" i="4" s="1"/>
  <c r="BF75" i="4" s="1"/>
  <c r="BF76" i="4" s="1"/>
  <c r="BF77" i="4" s="1"/>
  <c r="BF78" i="4" s="1"/>
  <c r="BF79" i="4" s="1"/>
  <c r="BF80" i="4" s="1"/>
  <c r="BF81" i="4" s="1"/>
  <c r="BF82" i="4" s="1"/>
  <c r="BF83" i="4" s="1"/>
  <c r="BF84" i="4" s="1"/>
  <c r="BF85" i="4" s="1"/>
  <c r="BF86" i="4" s="1"/>
  <c r="BF87" i="4" s="1"/>
  <c r="BF88" i="4" s="1"/>
  <c r="BF89" i="4" s="1"/>
  <c r="BF90" i="4" s="1"/>
  <c r="BF91" i="4" s="1"/>
  <c r="BF92" i="4" s="1"/>
  <c r="BF93" i="4" s="1"/>
  <c r="BF94" i="4" s="1"/>
  <c r="BF95" i="4" s="1"/>
  <c r="BF96" i="4" s="1"/>
  <c r="BF97" i="4" s="1"/>
  <c r="BF98" i="4" s="1"/>
  <c r="BF99" i="4" s="1"/>
  <c r="BF100" i="4" s="1"/>
  <c r="BF101" i="4" s="1"/>
  <c r="BF102" i="4" s="1"/>
  <c r="BF103" i="4" s="1"/>
  <c r="BF104" i="4" s="1"/>
  <c r="BF105" i="4" s="1"/>
  <c r="BE71" i="4"/>
  <c r="BE72" i="4" s="1"/>
  <c r="BE73" i="4" s="1"/>
  <c r="BE74" i="4" s="1"/>
  <c r="BE75" i="4" s="1"/>
  <c r="BE76" i="4" s="1"/>
  <c r="BE77" i="4" s="1"/>
  <c r="BE78" i="4" s="1"/>
  <c r="BE79" i="4" s="1"/>
  <c r="BE80" i="4" s="1"/>
  <c r="BE81" i="4" s="1"/>
  <c r="BE82" i="4" s="1"/>
  <c r="BE83" i="4" s="1"/>
  <c r="BE84" i="4" s="1"/>
  <c r="BE85" i="4" s="1"/>
  <c r="BE86" i="4" s="1"/>
  <c r="BE87" i="4" s="1"/>
  <c r="BE88" i="4" s="1"/>
  <c r="BE89" i="4" s="1"/>
  <c r="BE90" i="4" s="1"/>
  <c r="BE91" i="4" s="1"/>
  <c r="BE92" i="4" s="1"/>
  <c r="BE93" i="4" s="1"/>
  <c r="BE94" i="4" s="1"/>
  <c r="BE95" i="4" s="1"/>
  <c r="BE96" i="4" s="1"/>
  <c r="BE97" i="4" s="1"/>
  <c r="BE98" i="4" s="1"/>
  <c r="BE99" i="4" s="1"/>
  <c r="BE100" i="4" s="1"/>
  <c r="BE101" i="4" s="1"/>
  <c r="BE102" i="4" s="1"/>
  <c r="BE103" i="4" s="1"/>
  <c r="BE104" i="4" s="1"/>
  <c r="BE105" i="4" s="1"/>
  <c r="BK71" i="4"/>
  <c r="BK72" i="4" s="1"/>
  <c r="BK73" i="4" s="1"/>
  <c r="BK74" i="4" s="1"/>
  <c r="BK75" i="4" s="1"/>
  <c r="BK76" i="4" s="1"/>
  <c r="BK77" i="4" s="1"/>
  <c r="BK78" i="4" s="1"/>
  <c r="BK79" i="4" s="1"/>
  <c r="BK80" i="4" s="1"/>
  <c r="BK81" i="4" s="1"/>
  <c r="BK82" i="4" s="1"/>
  <c r="BK83" i="4" s="1"/>
  <c r="BK84" i="4" s="1"/>
  <c r="BK85" i="4" s="1"/>
  <c r="BK86" i="4" s="1"/>
  <c r="BK87" i="4" s="1"/>
  <c r="BK88" i="4" s="1"/>
  <c r="BK89" i="4" s="1"/>
  <c r="BK90" i="4" s="1"/>
  <c r="BK91" i="4" s="1"/>
  <c r="BK92" i="4" s="1"/>
  <c r="BK93" i="4" s="1"/>
  <c r="BK94" i="4" s="1"/>
  <c r="BK95" i="4" s="1"/>
  <c r="BK96" i="4" s="1"/>
  <c r="BK97" i="4" s="1"/>
  <c r="BK98" i="4" s="1"/>
  <c r="BK99" i="4" s="1"/>
  <c r="BK100" i="4" s="1"/>
  <c r="BK101" i="4" s="1"/>
  <c r="BK102" i="4" s="1"/>
  <c r="BK103" i="4" s="1"/>
  <c r="BK104" i="4" s="1"/>
  <c r="BK105" i="4" s="1"/>
  <c r="BC71" i="4"/>
  <c r="BC72" i="4" s="1"/>
  <c r="BC73" i="4" s="1"/>
  <c r="BC74" i="4" s="1"/>
  <c r="BC75" i="4" s="1"/>
  <c r="BC76" i="4" s="1"/>
  <c r="BC77" i="4" s="1"/>
  <c r="BC78" i="4" s="1"/>
  <c r="BC79" i="4" s="1"/>
  <c r="BC80" i="4" s="1"/>
  <c r="BC81" i="4" s="1"/>
  <c r="BC82" i="4" s="1"/>
  <c r="BC83" i="4" s="1"/>
  <c r="BC84" i="4" s="1"/>
  <c r="BC85" i="4" s="1"/>
  <c r="BC86" i="4" s="1"/>
  <c r="BC87" i="4" s="1"/>
  <c r="BC88" i="4" s="1"/>
  <c r="BC89" i="4" s="1"/>
  <c r="BC90" i="4" s="1"/>
  <c r="BC91" i="4" s="1"/>
  <c r="BC92" i="4" s="1"/>
  <c r="BC93" i="4" s="1"/>
  <c r="BC94" i="4" s="1"/>
  <c r="BC95" i="4" s="1"/>
  <c r="BC96" i="4" s="1"/>
  <c r="BC97" i="4" s="1"/>
  <c r="BC98" i="4" s="1"/>
  <c r="BC99" i="4" s="1"/>
  <c r="BC100" i="4" s="1"/>
  <c r="BC101" i="4" s="1"/>
  <c r="BC102" i="4" s="1"/>
  <c r="BC103" i="4" s="1"/>
  <c r="BC104" i="4" s="1"/>
  <c r="BC105" i="4" s="1"/>
  <c r="BH71" i="4"/>
  <c r="BH72" i="4" s="1"/>
  <c r="BH73" i="4" s="1"/>
  <c r="BH74" i="4" s="1"/>
  <c r="BH75" i="4" s="1"/>
  <c r="BH76" i="4" s="1"/>
  <c r="BH77" i="4" s="1"/>
  <c r="BH78" i="4" s="1"/>
  <c r="BH79" i="4" s="1"/>
  <c r="BH80" i="4" s="1"/>
  <c r="BH81" i="4" s="1"/>
  <c r="BH82" i="4" s="1"/>
  <c r="BH83" i="4" s="1"/>
  <c r="BH84" i="4" s="1"/>
  <c r="BH85" i="4" s="1"/>
  <c r="BH86" i="4" s="1"/>
  <c r="BH87" i="4" s="1"/>
  <c r="BH88" i="4" s="1"/>
  <c r="BH89" i="4" s="1"/>
  <c r="BH90" i="4" s="1"/>
  <c r="BH91" i="4" s="1"/>
  <c r="BH92" i="4" s="1"/>
  <c r="BH93" i="4" s="1"/>
  <c r="BH94" i="4" s="1"/>
  <c r="BH95" i="4" s="1"/>
  <c r="BH96" i="4" s="1"/>
  <c r="BH97" i="4" s="1"/>
  <c r="BH98" i="4" s="1"/>
  <c r="BH99" i="4" s="1"/>
  <c r="BH100" i="4" s="1"/>
  <c r="BH101" i="4" s="1"/>
  <c r="BH102" i="4" s="1"/>
  <c r="BH103" i="4" s="1"/>
  <c r="BH104" i="4" s="1"/>
  <c r="BH105" i="4" s="1"/>
  <c r="O77" i="4"/>
  <c r="R77" i="4" s="1"/>
  <c r="O93" i="3" s="1"/>
  <c r="O105" i="4"/>
  <c r="R105" i="4" s="1"/>
  <c r="O121" i="3" s="1"/>
  <c r="O93" i="4"/>
  <c r="R93" i="4" s="1"/>
  <c r="O109" i="3" s="1"/>
  <c r="N110" i="3"/>
  <c r="Y6" i="4"/>
  <c r="O101" i="4"/>
  <c r="O79" i="4"/>
  <c r="R79" i="4" s="1"/>
  <c r="O95" i="3" s="1"/>
  <c r="O71" i="4"/>
  <c r="R71" i="4" s="1"/>
  <c r="O87" i="3" s="1"/>
  <c r="G21" i="5"/>
  <c r="G6" i="5"/>
  <c r="G32" i="5"/>
  <c r="G33" i="5" s="1"/>
  <c r="AE14" i="3"/>
  <c r="AE11" i="3"/>
  <c r="AE8" i="3"/>
  <c r="AE5" i="3"/>
  <c r="AE10" i="3"/>
  <c r="AE9" i="3"/>
  <c r="AE13" i="3"/>
  <c r="AE12" i="3"/>
  <c r="AE7" i="3"/>
  <c r="AE6" i="3"/>
  <c r="R70" i="4"/>
  <c r="O86" i="3" s="1"/>
  <c r="R101" i="4"/>
  <c r="O117" i="3" s="1"/>
  <c r="R72" i="4"/>
  <c r="O88" i="3" s="1"/>
  <c r="R88" i="4"/>
  <c r="O104" i="3" s="1"/>
  <c r="R87" i="4"/>
  <c r="O103" i="3" s="1"/>
  <c r="R76" i="4"/>
  <c r="O92" i="3" s="1"/>
  <c r="R82" i="4"/>
  <c r="O98" i="3" s="1"/>
  <c r="R74" i="4"/>
  <c r="O90" i="3" s="1"/>
  <c r="R83" i="4"/>
  <c r="O99" i="3" s="1"/>
  <c r="R94" i="4"/>
  <c r="O110" i="3" s="1"/>
  <c r="R98" i="4"/>
  <c r="O114" i="3" s="1"/>
  <c r="AA14" i="3"/>
  <c r="AA17" i="3"/>
  <c r="AA15" i="3"/>
  <c r="O6" i="4"/>
  <c r="AA16" i="3"/>
  <c r="O86" i="4"/>
  <c r="R86" i="4" s="1"/>
  <c r="O102" i="3" s="1"/>
  <c r="E4" i="3"/>
  <c r="O37" i="4"/>
  <c r="Q37" i="4" s="1"/>
  <c r="O100" i="4"/>
  <c r="R100" i="4" s="1"/>
  <c r="O116" i="3" s="1"/>
  <c r="O56" i="4"/>
  <c r="Q56" i="4" s="1"/>
  <c r="O41" i="4"/>
  <c r="Q41" i="4" s="1"/>
  <c r="O75" i="4"/>
  <c r="R75" i="4" s="1"/>
  <c r="O91" i="3" s="1"/>
  <c r="O80" i="4"/>
  <c r="R80" i="4" s="1"/>
  <c r="O96" i="3" s="1"/>
  <c r="O89" i="4"/>
  <c r="R89" i="4" s="1"/>
  <c r="O105" i="3" s="1"/>
  <c r="O91" i="4"/>
  <c r="R91" i="4" s="1"/>
  <c r="O107" i="3" s="1"/>
  <c r="R9" i="4"/>
  <c r="O25" i="3" s="1"/>
  <c r="O53" i="4"/>
  <c r="Q53" i="4" s="1"/>
  <c r="O29" i="4"/>
  <c r="Q29" i="4" s="1"/>
  <c r="O61" i="4"/>
  <c r="Q61" i="4" s="1"/>
  <c r="O99" i="4"/>
  <c r="R99" i="4" s="1"/>
  <c r="O115" i="3" s="1"/>
  <c r="R7" i="4"/>
  <c r="O23" i="3" s="1"/>
  <c r="O97" i="4"/>
  <c r="R97" i="4" s="1"/>
  <c r="O113" i="3" s="1"/>
  <c r="O57" i="4"/>
  <c r="Q57" i="4" s="1"/>
  <c r="O31" i="4"/>
  <c r="Q31" i="4" s="1"/>
  <c r="O47" i="4"/>
  <c r="Q47" i="4" s="1"/>
  <c r="O95" i="4"/>
  <c r="R95" i="4" s="1"/>
  <c r="O111" i="3" s="1"/>
  <c r="O73" i="4"/>
  <c r="R73" i="4" s="1"/>
  <c r="O89" i="3" s="1"/>
  <c r="O63" i="4"/>
  <c r="Q63" i="4" s="1"/>
  <c r="O103" i="4"/>
  <c r="R103" i="4" s="1"/>
  <c r="O119" i="3" s="1"/>
  <c r="O60" i="4"/>
  <c r="Q60" i="4" s="1"/>
  <c r="O32" i="4"/>
  <c r="Q32" i="4" s="1"/>
  <c r="O45" i="4"/>
  <c r="Q45" i="4" s="1"/>
  <c r="R21" i="4"/>
  <c r="O37" i="3" s="1"/>
  <c r="O84" i="4"/>
  <c r="R84" i="4" s="1"/>
  <c r="O100" i="3" s="1"/>
  <c r="N120" i="3"/>
  <c r="O90" i="4"/>
  <c r="R90" i="4" s="1"/>
  <c r="O106" i="3" s="1"/>
  <c r="O43" i="4"/>
  <c r="Q43" i="4" s="1"/>
  <c r="O81" i="4"/>
  <c r="R81" i="4" s="1"/>
  <c r="O97" i="3" s="1"/>
  <c r="O65" i="4"/>
  <c r="Q65" i="4" s="1"/>
  <c r="O69" i="4"/>
  <c r="Q69" i="4" s="1"/>
  <c r="O27" i="4"/>
  <c r="Q27" i="4" s="1"/>
  <c r="O25" i="4"/>
  <c r="Q25" i="4" s="1"/>
  <c r="O59" i="4"/>
  <c r="Q59" i="4" s="1"/>
  <c r="R20" i="4"/>
  <c r="O36" i="3" s="1"/>
  <c r="O49" i="4"/>
  <c r="R8" i="4"/>
  <c r="O24" i="3" s="1"/>
  <c r="R11" i="4"/>
  <c r="O27" i="3" s="1"/>
  <c r="R15" i="4"/>
  <c r="O31" i="3" s="1"/>
  <c r="R13" i="4"/>
  <c r="R14" i="4"/>
  <c r="O30" i="3" s="1"/>
  <c r="R18" i="4"/>
  <c r="O34" i="3" s="1"/>
  <c r="R17" i="4"/>
  <c r="O33" i="3" s="1"/>
  <c r="R16" i="4"/>
  <c r="O32" i="3" s="1"/>
  <c r="R10" i="4"/>
  <c r="O26" i="3" s="1"/>
  <c r="R12" i="4"/>
  <c r="O28" i="3" s="1"/>
  <c r="R19" i="4"/>
  <c r="O35" i="3" s="1"/>
  <c r="G12" i="5"/>
  <c r="G15" i="5" s="1"/>
  <c r="G14" i="5"/>
  <c r="G5" i="5"/>
  <c r="G4" i="5"/>
  <c r="G7" i="5" s="1"/>
  <c r="G8" i="5" s="1"/>
  <c r="G20" i="5"/>
  <c r="G23" i="5" s="1"/>
  <c r="G24" i="5" s="1"/>
  <c r="R78" i="4" l="1"/>
  <c r="O94" i="3" s="1"/>
  <c r="R6" i="4"/>
  <c r="O22" i="3" s="1"/>
  <c r="Q6" i="4"/>
  <c r="Q71" i="4"/>
  <c r="S71" i="4" s="1"/>
  <c r="Q75" i="4"/>
  <c r="R49" i="4"/>
  <c r="O65" i="3" s="1"/>
  <c r="Q49" i="4"/>
  <c r="Q73" i="4"/>
  <c r="Q77" i="4"/>
  <c r="N99" i="3"/>
  <c r="S83" i="4"/>
  <c r="N92" i="3"/>
  <c r="S76" i="4"/>
  <c r="N101" i="3"/>
  <c r="S85" i="4"/>
  <c r="N98" i="3"/>
  <c r="S82" i="4"/>
  <c r="N104" i="3"/>
  <c r="S88" i="4"/>
  <c r="N88" i="3"/>
  <c r="S72" i="4"/>
  <c r="N86" i="3"/>
  <c r="S70" i="4"/>
  <c r="N94" i="3"/>
  <c r="S78" i="4"/>
  <c r="AC78" i="4" s="1"/>
  <c r="N103" i="3"/>
  <c r="S87" i="4"/>
  <c r="N90" i="3"/>
  <c r="S74" i="4"/>
  <c r="O29" i="3"/>
  <c r="G16" i="5"/>
  <c r="AF10" i="3"/>
  <c r="AF14" i="3"/>
  <c r="AF7" i="3"/>
  <c r="AF11" i="3"/>
  <c r="AF6" i="3"/>
  <c r="AF8" i="3"/>
  <c r="AF12" i="3"/>
  <c r="AF5" i="3"/>
  <c r="AF9" i="3"/>
  <c r="AF13" i="3"/>
  <c r="R59" i="4"/>
  <c r="O75" i="3" s="1"/>
  <c r="N46" i="3"/>
  <c r="S30" i="4"/>
  <c r="AD30" i="4" s="1"/>
  <c r="R65" i="4"/>
  <c r="O81" i="3" s="1"/>
  <c r="R63" i="4"/>
  <c r="O79" i="3" s="1"/>
  <c r="N68" i="3"/>
  <c r="S52" i="4"/>
  <c r="N42" i="3"/>
  <c r="S26" i="4"/>
  <c r="AE26" i="4" s="1"/>
  <c r="N67" i="3"/>
  <c r="S51" i="4"/>
  <c r="N60" i="3"/>
  <c r="S44" i="4"/>
  <c r="AD44" i="4" s="1"/>
  <c r="N40" i="3"/>
  <c r="S24" i="4"/>
  <c r="R60" i="4"/>
  <c r="O76" i="3" s="1"/>
  <c r="R57" i="4"/>
  <c r="O73" i="3" s="1"/>
  <c r="N50" i="3"/>
  <c r="S34" i="4"/>
  <c r="AE34" i="4" s="1"/>
  <c r="R61" i="4"/>
  <c r="O77" i="3" s="1"/>
  <c r="R37" i="4"/>
  <c r="O53" i="3" s="1"/>
  <c r="N64" i="3"/>
  <c r="S48" i="4"/>
  <c r="N66" i="3"/>
  <c r="S50" i="4"/>
  <c r="AE50" i="4" s="1"/>
  <c r="R25" i="4"/>
  <c r="O41" i="3" s="1"/>
  <c r="R69" i="4"/>
  <c r="O85" i="3" s="1"/>
  <c r="R43" i="4"/>
  <c r="O59" i="3" s="1"/>
  <c r="R45" i="4"/>
  <c r="O61" i="3" s="1"/>
  <c r="N51" i="3"/>
  <c r="S35" i="4"/>
  <c r="N55" i="3"/>
  <c r="S39" i="4"/>
  <c r="AE39" i="4" s="1"/>
  <c r="N38" i="3"/>
  <c r="S22" i="4"/>
  <c r="N49" i="3"/>
  <c r="S33" i="4"/>
  <c r="N78" i="3"/>
  <c r="S62" i="4"/>
  <c r="AD62" i="4" s="1"/>
  <c r="R41" i="4"/>
  <c r="O57" i="3" s="1"/>
  <c r="N54" i="3"/>
  <c r="S38" i="4"/>
  <c r="N70" i="3"/>
  <c r="S54" i="4"/>
  <c r="N39" i="3"/>
  <c r="S23" i="4"/>
  <c r="AE23" i="4" s="1"/>
  <c r="R27" i="4"/>
  <c r="O43" i="3" s="1"/>
  <c r="N83" i="3"/>
  <c r="S67" i="4"/>
  <c r="N71" i="3"/>
  <c r="S55" i="4"/>
  <c r="N74" i="3"/>
  <c r="S58" i="4"/>
  <c r="AC58" i="4" s="1"/>
  <c r="R47" i="4"/>
  <c r="O63" i="3" s="1"/>
  <c r="N80" i="3"/>
  <c r="S64" i="4"/>
  <c r="R29" i="4"/>
  <c r="O45" i="3" s="1"/>
  <c r="N84" i="3"/>
  <c r="S68" i="4"/>
  <c r="AC68" i="4" s="1"/>
  <c r="N56" i="3"/>
  <c r="S40" i="4"/>
  <c r="AE40" i="4" s="1"/>
  <c r="N82" i="3"/>
  <c r="S66" i="4"/>
  <c r="AD66" i="4" s="1"/>
  <c r="R56" i="4"/>
  <c r="O72" i="3" s="1"/>
  <c r="N44" i="3"/>
  <c r="S28" i="4"/>
  <c r="AD28" i="4" s="1"/>
  <c r="N52" i="3"/>
  <c r="S36" i="4"/>
  <c r="N62" i="3"/>
  <c r="S46" i="4"/>
  <c r="R32" i="4"/>
  <c r="O48" i="3" s="1"/>
  <c r="R31" i="4"/>
  <c r="O47" i="3" s="1"/>
  <c r="R53" i="4"/>
  <c r="O69" i="3" s="1"/>
  <c r="N58" i="3"/>
  <c r="S42" i="4"/>
  <c r="N22" i="3"/>
  <c r="Y7" i="4"/>
  <c r="Y8" i="4" s="1"/>
  <c r="Y9" i="4" s="1"/>
  <c r="Y10" i="4" s="1"/>
  <c r="Y11" i="4" s="1"/>
  <c r="Y12" i="4" s="1"/>
  <c r="Y13" i="4" s="1"/>
  <c r="Y14" i="4" s="1"/>
  <c r="Y15" i="4" s="1"/>
  <c r="Y16" i="4" s="1"/>
  <c r="Y17" i="4" s="1"/>
  <c r="Y18" i="4" s="1"/>
  <c r="Y19" i="4" s="1"/>
  <c r="Y20" i="4" s="1"/>
  <c r="Y21" i="4" s="1"/>
  <c r="Y22" i="4" s="1"/>
  <c r="Y23" i="4" s="1"/>
  <c r="Y24" i="4" s="1"/>
  <c r="Y25" i="4" s="1"/>
  <c r="Y26" i="4" s="1"/>
  <c r="Y27" i="4" s="1"/>
  <c r="Y28" i="4" s="1"/>
  <c r="Y29" i="4" s="1"/>
  <c r="Y30" i="4" s="1"/>
  <c r="Y31" i="4" s="1"/>
  <c r="Y32" i="4" s="1"/>
  <c r="Y33" i="4" s="1"/>
  <c r="Y34" i="4" s="1"/>
  <c r="Y35" i="4" s="1"/>
  <c r="Y36" i="4" s="1"/>
  <c r="Y37" i="4" s="1"/>
  <c r="Y38" i="4" s="1"/>
  <c r="Y39" i="4" s="1"/>
  <c r="Y40" i="4" s="1"/>
  <c r="Y41" i="4" s="1"/>
  <c r="Y42" i="4" s="1"/>
  <c r="Y43" i="4" s="1"/>
  <c r="Y44" i="4" s="1"/>
  <c r="Y45" i="4" s="1"/>
  <c r="Y46" i="4" s="1"/>
  <c r="Y47" i="4" s="1"/>
  <c r="Y48" i="4" s="1"/>
  <c r="Y49" i="4" s="1"/>
  <c r="Y50" i="4" s="1"/>
  <c r="Y51" i="4" s="1"/>
  <c r="Y52" i="4" s="1"/>
  <c r="Y53" i="4" s="1"/>
  <c r="Y54" i="4" s="1"/>
  <c r="Y55" i="4" s="1"/>
  <c r="Y56" i="4" s="1"/>
  <c r="Y57" i="4" s="1"/>
  <c r="Y58" i="4" s="1"/>
  <c r="Y59" i="4" s="1"/>
  <c r="Y60" i="4" s="1"/>
  <c r="Y61" i="4" s="1"/>
  <c r="Y62" i="4" s="1"/>
  <c r="Y63" i="4" s="1"/>
  <c r="Y64" i="4" s="1"/>
  <c r="Y65" i="4" s="1"/>
  <c r="Y66" i="4" s="1"/>
  <c r="Y67" i="4" s="1"/>
  <c r="Y68" i="4" s="1"/>
  <c r="Y69" i="4" s="1"/>
  <c r="Y70" i="4" s="1"/>
  <c r="Y71" i="4" s="1"/>
  <c r="Y72" i="4" s="1"/>
  <c r="Y73" i="4" s="1"/>
  <c r="Y74" i="4" s="1"/>
  <c r="Y75" i="4" s="1"/>
  <c r="Y76" i="4" s="1"/>
  <c r="Y77" i="4" s="1"/>
  <c r="Y78" i="4" s="1"/>
  <c r="Y79" i="4" s="1"/>
  <c r="Y80" i="4" s="1"/>
  <c r="Y81" i="4" s="1"/>
  <c r="Y82" i="4" s="1"/>
  <c r="Y83" i="4" s="1"/>
  <c r="Y84" i="4" s="1"/>
  <c r="Y85" i="4" s="1"/>
  <c r="Y86" i="4" s="1"/>
  <c r="Y87" i="4" s="1"/>
  <c r="Y88" i="4" s="1"/>
  <c r="Y89" i="4" s="1"/>
  <c r="Y90" i="4" s="1"/>
  <c r="Y91" i="4" s="1"/>
  <c r="Y92" i="4" s="1"/>
  <c r="Y93" i="4" s="1"/>
  <c r="Y94" i="4" s="1"/>
  <c r="Y95" i="4" s="1"/>
  <c r="Y96" i="4" s="1"/>
  <c r="Y97" i="4" s="1"/>
  <c r="Y98" i="4" s="1"/>
  <c r="Y99" i="4" s="1"/>
  <c r="Y100" i="4" s="1"/>
  <c r="Y101" i="4" s="1"/>
  <c r="Y102" i="4" s="1"/>
  <c r="Y103" i="4" s="1"/>
  <c r="Y104" i="4" s="1"/>
  <c r="Y105" i="4" s="1"/>
  <c r="Y106" i="4" s="1"/>
  <c r="N37" i="3"/>
  <c r="S21" i="4"/>
  <c r="N36" i="3"/>
  <c r="S20" i="4"/>
  <c r="S17" i="4"/>
  <c r="AE17" i="4" s="1"/>
  <c r="N28" i="3"/>
  <c r="S12" i="4"/>
  <c r="AD12" i="4" s="1"/>
  <c r="N25" i="3"/>
  <c r="S9" i="4"/>
  <c r="AC9" i="4" s="1"/>
  <c r="S15" i="4"/>
  <c r="AD15" i="4" s="1"/>
  <c r="N29" i="3"/>
  <c r="S13" i="4"/>
  <c r="N24" i="3"/>
  <c r="S8" i="4"/>
  <c r="AD8" i="4" s="1"/>
  <c r="N32" i="3"/>
  <c r="S16" i="4"/>
  <c r="N35" i="3"/>
  <c r="S19" i="4"/>
  <c r="AE19" i="4" s="1"/>
  <c r="N26" i="3"/>
  <c r="S10" i="4"/>
  <c r="AE10" i="4" s="1"/>
  <c r="N30" i="3"/>
  <c r="S14" i="4"/>
  <c r="AD14" i="4" s="1"/>
  <c r="N27" i="3"/>
  <c r="S11" i="4"/>
  <c r="AD11" i="4" s="1"/>
  <c r="S18" i="4"/>
  <c r="N34" i="3"/>
  <c r="N23" i="3"/>
  <c r="S7" i="4"/>
  <c r="AD7" i="4" s="1"/>
  <c r="P11" i="1"/>
  <c r="N87" i="3" l="1"/>
  <c r="AC33" i="4"/>
  <c r="AE33" i="4"/>
  <c r="AC21" i="4"/>
  <c r="AD21" i="4"/>
  <c r="AE21" i="4"/>
  <c r="AC35" i="4"/>
  <c r="AE35" i="4"/>
  <c r="AD52" i="4"/>
  <c r="AE52" i="4"/>
  <c r="AC18" i="4"/>
  <c r="AD18" i="4"/>
  <c r="AC17" i="4"/>
  <c r="AD17" i="4"/>
  <c r="N96" i="3"/>
  <c r="S80" i="4"/>
  <c r="N102" i="3"/>
  <c r="S86" i="4"/>
  <c r="AD74" i="4"/>
  <c r="V74" i="4"/>
  <c r="R90" i="3" s="1"/>
  <c r="P90" i="3"/>
  <c r="AR72" i="4"/>
  <c r="P88" i="3"/>
  <c r="N97" i="3"/>
  <c r="S81" i="4"/>
  <c r="AR85" i="4"/>
  <c r="AD85" i="4"/>
  <c r="V85" i="4"/>
  <c r="R101" i="3" s="1"/>
  <c r="P101" i="3"/>
  <c r="AR83" i="4"/>
  <c r="AC83" i="4"/>
  <c r="V83" i="4"/>
  <c r="R99" i="3" s="1"/>
  <c r="P99" i="3"/>
  <c r="N89" i="3"/>
  <c r="S73" i="4"/>
  <c r="AC87" i="4"/>
  <c r="V87" i="4"/>
  <c r="R103" i="3" s="1"/>
  <c r="P103" i="3"/>
  <c r="AR70" i="4"/>
  <c r="V70" i="4"/>
  <c r="R86" i="3" s="1"/>
  <c r="AC70" i="4"/>
  <c r="P86" i="3"/>
  <c r="AR88" i="4"/>
  <c r="V88" i="4"/>
  <c r="R104" i="3" s="1"/>
  <c r="AC88" i="4"/>
  <c r="P104" i="3"/>
  <c r="AR82" i="4"/>
  <c r="V82" i="4"/>
  <c r="R98" i="3" s="1"/>
  <c r="AC82" i="4"/>
  <c r="P98" i="3"/>
  <c r="AR71" i="4"/>
  <c r="AD71" i="4"/>
  <c r="V71" i="4"/>
  <c r="R87" i="3" s="1"/>
  <c r="P87" i="3"/>
  <c r="AR76" i="4"/>
  <c r="AC76" i="4"/>
  <c r="V76" i="4"/>
  <c r="R92" i="3" s="1"/>
  <c r="P92" i="3"/>
  <c r="N100" i="3"/>
  <c r="S84" i="4"/>
  <c r="AR78" i="4"/>
  <c r="AD78" i="4"/>
  <c r="V78" i="4"/>
  <c r="R94" i="3" s="1"/>
  <c r="P94" i="3"/>
  <c r="N95" i="3"/>
  <c r="S79" i="4"/>
  <c r="AC46" i="4"/>
  <c r="AD46" i="4"/>
  <c r="AE67" i="4"/>
  <c r="AC67" i="4"/>
  <c r="AE51" i="4"/>
  <c r="AD51" i="4"/>
  <c r="N91" i="3"/>
  <c r="S75" i="4"/>
  <c r="N93" i="3"/>
  <c r="S77" i="4"/>
  <c r="AD77" i="4" s="1"/>
  <c r="AC15" i="4"/>
  <c r="AE15" i="4"/>
  <c r="AC11" i="4"/>
  <c r="AE11" i="4"/>
  <c r="AD38" i="4"/>
  <c r="AC38" i="4"/>
  <c r="AC40" i="4"/>
  <c r="AD40" i="4"/>
  <c r="AD55" i="4"/>
  <c r="AE55" i="4"/>
  <c r="AC54" i="4"/>
  <c r="AD54" i="4"/>
  <c r="AC39" i="4"/>
  <c r="AD39" i="4"/>
  <c r="AC34" i="4"/>
  <c r="AD34" i="4"/>
  <c r="AC20" i="4"/>
  <c r="AE20" i="4"/>
  <c r="AC19" i="4"/>
  <c r="AD19" i="4"/>
  <c r="AC16" i="4"/>
  <c r="AD16" i="4"/>
  <c r="AC13" i="4"/>
  <c r="AD13" i="4"/>
  <c r="AC14" i="4"/>
  <c r="AE14" i="4"/>
  <c r="AD36" i="4"/>
  <c r="AC36" i="4"/>
  <c r="AC50" i="4"/>
  <c r="AD50" i="4"/>
  <c r="AR44" i="4"/>
  <c r="AC44" i="4"/>
  <c r="V44" i="4"/>
  <c r="R60" i="3" s="1"/>
  <c r="AC26" i="4"/>
  <c r="AD26" i="4"/>
  <c r="AD42" i="4"/>
  <c r="AC42" i="4"/>
  <c r="AE64" i="4"/>
  <c r="AD64" i="4"/>
  <c r="AE58" i="4"/>
  <c r="AD58" i="4"/>
  <c r="AC23" i="4"/>
  <c r="AD23" i="4"/>
  <c r="AC62" i="4"/>
  <c r="AE62" i="4"/>
  <c r="AC22" i="4"/>
  <c r="AD22" i="4"/>
  <c r="AC48" i="4"/>
  <c r="AD48" i="4"/>
  <c r="AC24" i="4"/>
  <c r="AD24" i="4"/>
  <c r="AD10" i="4"/>
  <c r="AC10" i="4"/>
  <c r="V7" i="4"/>
  <c r="AE7" i="4"/>
  <c r="AC7" i="4"/>
  <c r="V12" i="4"/>
  <c r="R28" i="3" s="1"/>
  <c r="AC12" i="4"/>
  <c r="AE12" i="4"/>
  <c r="V54" i="4"/>
  <c r="R70" i="3" s="1"/>
  <c r="AE54" i="4"/>
  <c r="AC8" i="4"/>
  <c r="AE8" i="4"/>
  <c r="V35" i="4"/>
  <c r="R51" i="3" s="1"/>
  <c r="AD35" i="4"/>
  <c r="V51" i="4"/>
  <c r="R67" i="3" s="1"/>
  <c r="AC51" i="4"/>
  <c r="V33" i="4"/>
  <c r="R49" i="3" s="1"/>
  <c r="AD33" i="4"/>
  <c r="AE9" i="4"/>
  <c r="AD9" i="4"/>
  <c r="AR8" i="4"/>
  <c r="AR9" i="4" s="1"/>
  <c r="V8" i="4"/>
  <c r="R24" i="3" s="1"/>
  <c r="V26" i="4"/>
  <c r="R42" i="3" s="1"/>
  <c r="V30" i="4"/>
  <c r="R46" i="3" s="1"/>
  <c r="V14" i="4"/>
  <c r="R30" i="3" s="1"/>
  <c r="V19" i="4"/>
  <c r="R35" i="3" s="1"/>
  <c r="AR15" i="4"/>
  <c r="V15" i="4"/>
  <c r="R31" i="3" s="1"/>
  <c r="AR42" i="4"/>
  <c r="V42" i="4"/>
  <c r="R58" i="3" s="1"/>
  <c r="V46" i="4"/>
  <c r="R62" i="3" s="1"/>
  <c r="V28" i="4"/>
  <c r="R44" i="3" s="1"/>
  <c r="V66" i="4"/>
  <c r="R82" i="3" s="1"/>
  <c r="AR68" i="4"/>
  <c r="V68" i="4"/>
  <c r="R84" i="3" s="1"/>
  <c r="AR64" i="4"/>
  <c r="V64" i="4"/>
  <c r="R80" i="3" s="1"/>
  <c r="V58" i="4"/>
  <c r="R74" i="3" s="1"/>
  <c r="AR67" i="4"/>
  <c r="V67" i="4"/>
  <c r="R83" i="3" s="1"/>
  <c r="V23" i="4"/>
  <c r="R39" i="3" s="1"/>
  <c r="AR38" i="4"/>
  <c r="V38" i="4"/>
  <c r="R54" i="3" s="1"/>
  <c r="AR62" i="4"/>
  <c r="V62" i="4"/>
  <c r="R78" i="3" s="1"/>
  <c r="AR22" i="4"/>
  <c r="AR23" i="4" s="1"/>
  <c r="V22" i="4"/>
  <c r="R38" i="3" s="1"/>
  <c r="V48" i="4"/>
  <c r="R64" i="3" s="1"/>
  <c r="AR24" i="4"/>
  <c r="V24" i="4"/>
  <c r="R40" i="3" s="1"/>
  <c r="AR21" i="4"/>
  <c r="V21" i="4"/>
  <c r="R37" i="3" s="1"/>
  <c r="V18" i="4"/>
  <c r="R34" i="3" s="1"/>
  <c r="V9" i="4"/>
  <c r="R25" i="3" s="1"/>
  <c r="V17" i="4"/>
  <c r="R33" i="3" s="1"/>
  <c r="AR52" i="4"/>
  <c r="V52" i="4"/>
  <c r="R68" i="3" s="1"/>
  <c r="AR11" i="4"/>
  <c r="AR12" i="4" s="1"/>
  <c r="V11" i="4"/>
  <c r="R27" i="3" s="1"/>
  <c r="AR10" i="4"/>
  <c r="V10" i="4"/>
  <c r="R26" i="3" s="1"/>
  <c r="AR16" i="4"/>
  <c r="AR17" i="4" s="1"/>
  <c r="AR18" i="4" s="1"/>
  <c r="AR19" i="4" s="1"/>
  <c r="AR20" i="4" s="1"/>
  <c r="V16" i="4"/>
  <c r="R32" i="3" s="1"/>
  <c r="AR13" i="4"/>
  <c r="AR14" i="4" s="1"/>
  <c r="V13" i="4"/>
  <c r="R29" i="3" s="1"/>
  <c r="V20" i="4"/>
  <c r="R36" i="3" s="1"/>
  <c r="AR36" i="4"/>
  <c r="V36" i="4"/>
  <c r="R52" i="3" s="1"/>
  <c r="AR40" i="4"/>
  <c r="V40" i="4"/>
  <c r="R56" i="3" s="1"/>
  <c r="AR55" i="4"/>
  <c r="V55" i="4"/>
  <c r="R71" i="3" s="1"/>
  <c r="AR39" i="4"/>
  <c r="V39" i="4"/>
  <c r="R55" i="3" s="1"/>
  <c r="V50" i="4"/>
  <c r="R66" i="3" s="1"/>
  <c r="AR34" i="4"/>
  <c r="AR35" i="4" s="1"/>
  <c r="V34" i="4"/>
  <c r="R50" i="3" s="1"/>
  <c r="P58" i="3"/>
  <c r="P62" i="3"/>
  <c r="P44" i="3"/>
  <c r="P82" i="3"/>
  <c r="P84" i="3"/>
  <c r="P80" i="3"/>
  <c r="P74" i="3"/>
  <c r="P83" i="3"/>
  <c r="P39" i="3"/>
  <c r="P54" i="3"/>
  <c r="P78" i="3"/>
  <c r="P38" i="3"/>
  <c r="P51" i="3"/>
  <c r="P64" i="3"/>
  <c r="P40" i="3"/>
  <c r="P67" i="3"/>
  <c r="P68" i="3"/>
  <c r="P52" i="3"/>
  <c r="P56" i="3"/>
  <c r="P71" i="3"/>
  <c r="P70" i="3"/>
  <c r="P49" i="3"/>
  <c r="P55" i="3"/>
  <c r="P66" i="3"/>
  <c r="P50" i="3"/>
  <c r="P60" i="3"/>
  <c r="P42" i="3"/>
  <c r="P46" i="3"/>
  <c r="N79" i="3"/>
  <c r="S63" i="4"/>
  <c r="N47" i="3"/>
  <c r="S31" i="4"/>
  <c r="N59" i="3"/>
  <c r="S43" i="4"/>
  <c r="N41" i="3"/>
  <c r="S25" i="4"/>
  <c r="N77" i="3"/>
  <c r="S61" i="4"/>
  <c r="N73" i="3"/>
  <c r="S57" i="4"/>
  <c r="S6" i="4"/>
  <c r="AD6" i="4" s="1"/>
  <c r="N81" i="3"/>
  <c r="S65" i="4"/>
  <c r="AC65" i="4" s="1"/>
  <c r="N75" i="3"/>
  <c r="S59" i="4"/>
  <c r="AD59" i="4" s="1"/>
  <c r="N69" i="3"/>
  <c r="S53" i="4"/>
  <c r="AC53" i="4" s="1"/>
  <c r="N48" i="3"/>
  <c r="S32" i="4"/>
  <c r="AD32" i="4" s="1"/>
  <c r="N72" i="3"/>
  <c r="S56" i="4"/>
  <c r="N45" i="3"/>
  <c r="S29" i="4"/>
  <c r="N63" i="3"/>
  <c r="S47" i="4"/>
  <c r="N43" i="3"/>
  <c r="S27" i="4"/>
  <c r="N57" i="3"/>
  <c r="S41" i="4"/>
  <c r="AC41" i="4" s="1"/>
  <c r="N61" i="3"/>
  <c r="S45" i="4"/>
  <c r="N85" i="3"/>
  <c r="S69" i="4"/>
  <c r="AD69" i="4" s="1"/>
  <c r="N53" i="3"/>
  <c r="S37" i="4"/>
  <c r="AE37" i="4" s="1"/>
  <c r="N76" i="3"/>
  <c r="S60" i="4"/>
  <c r="AE60" i="4" s="1"/>
  <c r="N65" i="3"/>
  <c r="S49" i="4"/>
  <c r="AD49" i="4" s="1"/>
  <c r="P30" i="3"/>
  <c r="P35" i="3"/>
  <c r="P24" i="3"/>
  <c r="P36" i="3"/>
  <c r="P34" i="3"/>
  <c r="P28" i="3"/>
  <c r="P23" i="3"/>
  <c r="P27" i="3"/>
  <c r="P26" i="3"/>
  <c r="P32" i="3"/>
  <c r="P29" i="3"/>
  <c r="P31" i="3"/>
  <c r="P37" i="3"/>
  <c r="P25" i="3"/>
  <c r="P33" i="3"/>
  <c r="D4" i="2"/>
  <c r="D5" i="2" s="1"/>
  <c r="E4" i="2"/>
  <c r="E5" i="2" s="1"/>
  <c r="F4" i="2"/>
  <c r="F5" i="2" s="1"/>
  <c r="G4" i="2"/>
  <c r="G5" i="2" s="1"/>
  <c r="H4" i="2"/>
  <c r="H5" i="2" s="1"/>
  <c r="I4" i="2"/>
  <c r="I5" i="2" s="1"/>
  <c r="J4" i="2"/>
  <c r="J5" i="2" s="1"/>
  <c r="K4" i="2"/>
  <c r="K5" i="2" s="1"/>
  <c r="L4" i="2"/>
  <c r="L5" i="2" s="1"/>
  <c r="M4" i="2"/>
  <c r="M5" i="2" s="1"/>
  <c r="N4" i="2"/>
  <c r="N5" i="2" s="1"/>
  <c r="O4" i="2"/>
  <c r="O5" i="2" s="1"/>
  <c r="C4" i="2"/>
  <c r="C5" i="2" s="1"/>
  <c r="AC45" i="4" l="1"/>
  <c r="AD45" i="4"/>
  <c r="AE45" i="4"/>
  <c r="AR77" i="4"/>
  <c r="AS78" i="4" s="1"/>
  <c r="AC77" i="4"/>
  <c r="V77" i="4"/>
  <c r="R93" i="3" s="1"/>
  <c r="P93" i="3"/>
  <c r="AR84" i="4"/>
  <c r="V84" i="4"/>
  <c r="R100" i="3" s="1"/>
  <c r="AD84" i="4"/>
  <c r="P100" i="3"/>
  <c r="AR81" i="4"/>
  <c r="AC81" i="4"/>
  <c r="V81" i="4"/>
  <c r="R97" i="3" s="1"/>
  <c r="P97" i="3"/>
  <c r="AR86" i="4"/>
  <c r="P102" i="3"/>
  <c r="AV79" i="4"/>
  <c r="AS73" i="4"/>
  <c r="AV85" i="4"/>
  <c r="AS84" i="4"/>
  <c r="AY87" i="4"/>
  <c r="AS72" i="4"/>
  <c r="AV73" i="4"/>
  <c r="AR75" i="4"/>
  <c r="V75" i="4"/>
  <c r="R91" i="3" s="1"/>
  <c r="AC75" i="4"/>
  <c r="P91" i="3"/>
  <c r="AR79" i="4"/>
  <c r="AS80" i="4" s="1"/>
  <c r="V79" i="4"/>
  <c r="R95" i="3" s="1"/>
  <c r="AC79" i="4"/>
  <c r="P95" i="3"/>
  <c r="AR73" i="4"/>
  <c r="V73" i="4"/>
  <c r="R89" i="3" s="1"/>
  <c r="AD73" i="4"/>
  <c r="P89" i="3"/>
  <c r="AR80" i="4"/>
  <c r="AD80" i="4"/>
  <c r="V80" i="4"/>
  <c r="R96" i="3" s="1"/>
  <c r="P96" i="3"/>
  <c r="AV81" i="4"/>
  <c r="AY83" i="4"/>
  <c r="AV86" i="4"/>
  <c r="AS85" i="4"/>
  <c r="AS87" i="4"/>
  <c r="AY79" i="4"/>
  <c r="AD31" i="4"/>
  <c r="AC31" i="4"/>
  <c r="AD37" i="4"/>
  <c r="AC37" i="4"/>
  <c r="AD57" i="4"/>
  <c r="AC57" i="4"/>
  <c r="AD60" i="4"/>
  <c r="AC60" i="4"/>
  <c r="AC47" i="4"/>
  <c r="AD47" i="4"/>
  <c r="AC56" i="4"/>
  <c r="AE56" i="4"/>
  <c r="AD53" i="4"/>
  <c r="AE53" i="4"/>
  <c r="AE61" i="4"/>
  <c r="AD61" i="4"/>
  <c r="AD43" i="4"/>
  <c r="AC43" i="4"/>
  <c r="AD63" i="4"/>
  <c r="AC63" i="4"/>
  <c r="AC49" i="4"/>
  <c r="AE49" i="4"/>
  <c r="AD27" i="4"/>
  <c r="AC27" i="4"/>
  <c r="AD29" i="4"/>
  <c r="AC29" i="4"/>
  <c r="AC59" i="4"/>
  <c r="AE59" i="4"/>
  <c r="AC25" i="4"/>
  <c r="AD25" i="4"/>
  <c r="S106" i="4"/>
  <c r="AV19" i="4"/>
  <c r="AW19" i="4" s="1"/>
  <c r="AX19" i="4" s="1"/>
  <c r="AS41" i="4"/>
  <c r="AT41" i="4" s="1"/>
  <c r="AU41" i="4" s="1"/>
  <c r="AV23" i="4"/>
  <c r="AW23" i="4" s="1"/>
  <c r="AX23" i="4" s="1"/>
  <c r="AY14" i="4"/>
  <c r="AZ14" i="4" s="1"/>
  <c r="BA14" i="4" s="1"/>
  <c r="AS20" i="4"/>
  <c r="AT20" i="4" s="1"/>
  <c r="AU20" i="4" s="1"/>
  <c r="AV11" i="4"/>
  <c r="AW11" i="4" s="1"/>
  <c r="AX11" i="4" s="1"/>
  <c r="AS10" i="4"/>
  <c r="AT10" i="4" s="1"/>
  <c r="AU10" i="4" s="1"/>
  <c r="AS19" i="4"/>
  <c r="AT19" i="4" s="1"/>
  <c r="AU19" i="4" s="1"/>
  <c r="AS18" i="4"/>
  <c r="AT18" i="4" s="1"/>
  <c r="AU18" i="4" s="1"/>
  <c r="AS25" i="4"/>
  <c r="AT25" i="4" s="1"/>
  <c r="AU25" i="4" s="1"/>
  <c r="AV41" i="4"/>
  <c r="AW41" i="4" s="1"/>
  <c r="AX41" i="4" s="1"/>
  <c r="AV12" i="4"/>
  <c r="AW12" i="4" s="1"/>
  <c r="AX12" i="4" s="1"/>
  <c r="AS40" i="4"/>
  <c r="AT40" i="4" s="1"/>
  <c r="AU40" i="4" s="1"/>
  <c r="V32" i="4"/>
  <c r="R48" i="3" s="1"/>
  <c r="AC32" i="4"/>
  <c r="V6" i="4"/>
  <c r="W6" i="4" s="1"/>
  <c r="W7" i="4" s="1"/>
  <c r="W8" i="4" s="1"/>
  <c r="W9" i="4" s="1"/>
  <c r="W10" i="4" s="1"/>
  <c r="W11" i="4" s="1"/>
  <c r="W12" i="4" s="1"/>
  <c r="W13" i="4" s="1"/>
  <c r="W14" i="4" s="1"/>
  <c r="W15" i="4" s="1"/>
  <c r="W16" i="4" s="1"/>
  <c r="W17" i="4" s="1"/>
  <c r="W18" i="4" s="1"/>
  <c r="W19" i="4" s="1"/>
  <c r="W20" i="4" s="1"/>
  <c r="W21" i="4" s="1"/>
  <c r="W22" i="4" s="1"/>
  <c r="W23" i="4" s="1"/>
  <c r="W24" i="4" s="1"/>
  <c r="AC6" i="4"/>
  <c r="AE6" i="4"/>
  <c r="AV17" i="4"/>
  <c r="AW17" i="4" s="1"/>
  <c r="AX17" i="4" s="1"/>
  <c r="AV18" i="4"/>
  <c r="AW18" i="4" s="1"/>
  <c r="AX18" i="4" s="1"/>
  <c r="AS16" i="4"/>
  <c r="AT16" i="4" s="1"/>
  <c r="AU16" i="4" s="1"/>
  <c r="AY19" i="4"/>
  <c r="AZ19" i="4" s="1"/>
  <c r="BA19" i="4" s="1"/>
  <c r="AS24" i="4"/>
  <c r="AT24" i="4" s="1"/>
  <c r="AU24" i="4" s="1"/>
  <c r="AV24" i="4"/>
  <c r="AW24" i="4" s="1"/>
  <c r="AX24" i="4" s="1"/>
  <c r="AS15" i="4"/>
  <c r="AT15" i="4" s="1"/>
  <c r="AU15" i="4" s="1"/>
  <c r="AS12" i="4"/>
  <c r="AT12" i="4" s="1"/>
  <c r="AU12" i="4" s="1"/>
  <c r="AS23" i="4"/>
  <c r="AT23" i="4" s="1"/>
  <c r="AU23" i="4" s="1"/>
  <c r="AS21" i="4"/>
  <c r="AT21" i="4" s="1"/>
  <c r="AU21" i="4" s="1"/>
  <c r="AY21" i="4"/>
  <c r="AZ21" i="4" s="1"/>
  <c r="BA21" i="4" s="1"/>
  <c r="AY18" i="4"/>
  <c r="AZ18" i="4" s="1"/>
  <c r="BA18" i="4" s="1"/>
  <c r="AR43" i="4"/>
  <c r="AS45" i="4" s="1"/>
  <c r="AT45" i="4" s="1"/>
  <c r="AU45" i="4" s="1"/>
  <c r="V43" i="4"/>
  <c r="V49" i="4"/>
  <c r="R65" i="3" s="1"/>
  <c r="AR37" i="4"/>
  <c r="AV39" i="4" s="1"/>
  <c r="AW39" i="4" s="1"/>
  <c r="AX39" i="4" s="1"/>
  <c r="V37" i="4"/>
  <c r="R53" i="3" s="1"/>
  <c r="AR45" i="4"/>
  <c r="V45" i="4"/>
  <c r="R61" i="3" s="1"/>
  <c r="AR27" i="4"/>
  <c r="V27" i="4"/>
  <c r="R43" i="3" s="1"/>
  <c r="V29" i="4"/>
  <c r="R45" i="3" s="1"/>
  <c r="AR59" i="4"/>
  <c r="V59" i="4"/>
  <c r="R75" i="3" s="1"/>
  <c r="AS22" i="4"/>
  <c r="AT22" i="4" s="1"/>
  <c r="AU22" i="4" s="1"/>
  <c r="AV16" i="4"/>
  <c r="AW16" i="4" s="1"/>
  <c r="AX16" i="4" s="1"/>
  <c r="AV22" i="4"/>
  <c r="AW22" i="4" s="1"/>
  <c r="AX22" i="4" s="1"/>
  <c r="AV20" i="4"/>
  <c r="AW20" i="4" s="1"/>
  <c r="AX20" i="4" s="1"/>
  <c r="AV21" i="4"/>
  <c r="AW21" i="4" s="1"/>
  <c r="AX21" i="4" s="1"/>
  <c r="AV25" i="4"/>
  <c r="AW25" i="4" s="1"/>
  <c r="AX25" i="4" s="1"/>
  <c r="AR63" i="4"/>
  <c r="AS65" i="4" s="1"/>
  <c r="AT65" i="4" s="1"/>
  <c r="AU65" i="4" s="1"/>
  <c r="V63" i="4"/>
  <c r="R79" i="3" s="1"/>
  <c r="AR57" i="4"/>
  <c r="AR58" i="4" s="1"/>
  <c r="V57" i="4"/>
  <c r="R73" i="3" s="1"/>
  <c r="AR25" i="4"/>
  <c r="V25" i="4"/>
  <c r="AR31" i="4"/>
  <c r="V31" i="4"/>
  <c r="R47" i="3" s="1"/>
  <c r="AY20" i="4"/>
  <c r="AZ20" i="4" s="1"/>
  <c r="BA20" i="4" s="1"/>
  <c r="AY25" i="4"/>
  <c r="AZ25" i="4" s="1"/>
  <c r="BA25" i="4" s="1"/>
  <c r="AS69" i="4"/>
  <c r="AT69" i="4" s="1"/>
  <c r="AU69" i="4" s="1"/>
  <c r="AY24" i="4"/>
  <c r="AZ24" i="4" s="1"/>
  <c r="BA24" i="4" s="1"/>
  <c r="AY22" i="4"/>
  <c r="AZ22" i="4" s="1"/>
  <c r="BA22" i="4" s="1"/>
  <c r="AY23" i="4"/>
  <c r="AZ23" i="4" s="1"/>
  <c r="BA23" i="4" s="1"/>
  <c r="AR61" i="4"/>
  <c r="V61" i="4"/>
  <c r="R77" i="3" s="1"/>
  <c r="AR60" i="4"/>
  <c r="V60" i="4"/>
  <c r="R76" i="3" s="1"/>
  <c r="AR69" i="4"/>
  <c r="AV71" i="4" s="1"/>
  <c r="V69" i="4"/>
  <c r="R85" i="3" s="1"/>
  <c r="AR41" i="4"/>
  <c r="AV43" i="4" s="1"/>
  <c r="AW43" i="4" s="1"/>
  <c r="AX43" i="4" s="1"/>
  <c r="V41" i="4"/>
  <c r="R57" i="3" s="1"/>
  <c r="AR47" i="4"/>
  <c r="V47" i="4"/>
  <c r="R63" i="3" s="1"/>
  <c r="AR56" i="4"/>
  <c r="AS57" i="4" s="1"/>
  <c r="AT57" i="4" s="1"/>
  <c r="AU57" i="4" s="1"/>
  <c r="V56" i="4"/>
  <c r="R72" i="3" s="1"/>
  <c r="AR53" i="4"/>
  <c r="V53" i="4"/>
  <c r="R69" i="3" s="1"/>
  <c r="AR65" i="4"/>
  <c r="V65" i="4"/>
  <c r="R81" i="3" s="1"/>
  <c r="AS17" i="4"/>
  <c r="AT17" i="4" s="1"/>
  <c r="AU17" i="4" s="1"/>
  <c r="AS11" i="4"/>
  <c r="AT11" i="4" s="1"/>
  <c r="AU11" i="4" s="1"/>
  <c r="AR6" i="4"/>
  <c r="AR7" i="4" s="1"/>
  <c r="AS8" i="4" s="1"/>
  <c r="AV13" i="4"/>
  <c r="AW13" i="4" s="1"/>
  <c r="AX13" i="4" s="1"/>
  <c r="AY16" i="4"/>
  <c r="AZ16" i="4" s="1"/>
  <c r="BA16" i="4" s="1"/>
  <c r="AV14" i="4"/>
  <c r="AW14" i="4" s="1"/>
  <c r="AX14" i="4" s="1"/>
  <c r="AS37" i="4"/>
  <c r="AT37" i="4" s="1"/>
  <c r="AU37" i="4" s="1"/>
  <c r="AS36" i="4"/>
  <c r="AT36" i="4" s="1"/>
  <c r="AU36" i="4" s="1"/>
  <c r="AY15" i="4"/>
  <c r="AY17" i="4"/>
  <c r="AS14" i="4"/>
  <c r="AT14" i="4" s="1"/>
  <c r="AU14" i="4" s="1"/>
  <c r="AV15" i="4"/>
  <c r="AW15" i="4" s="1"/>
  <c r="AX15" i="4" s="1"/>
  <c r="AV37" i="4"/>
  <c r="AS13" i="4"/>
  <c r="AT13" i="4" s="1"/>
  <c r="AU13" i="4" s="1"/>
  <c r="AY13" i="4"/>
  <c r="P22" i="3"/>
  <c r="P73" i="3"/>
  <c r="P41" i="3"/>
  <c r="P47" i="3"/>
  <c r="P76" i="3"/>
  <c r="P85" i="3"/>
  <c r="P57" i="3"/>
  <c r="P63" i="3"/>
  <c r="P72" i="3"/>
  <c r="P69" i="3"/>
  <c r="P81" i="3"/>
  <c r="P77" i="3"/>
  <c r="P59" i="3"/>
  <c r="P79" i="3"/>
  <c r="P65" i="3"/>
  <c r="P53" i="3"/>
  <c r="P61" i="3"/>
  <c r="P43" i="3"/>
  <c r="P45" i="3"/>
  <c r="P48" i="3"/>
  <c r="P75" i="3"/>
  <c r="Z8" i="3"/>
  <c r="Z9" i="3"/>
  <c r="Z7" i="3"/>
  <c r="R23" i="3"/>
  <c r="P5" i="2"/>
  <c r="C10" i="2" s="1"/>
  <c r="P4" i="2"/>
  <c r="C12" i="2" s="1"/>
  <c r="AS74" i="4" l="1"/>
  <c r="AU74" i="4" s="1"/>
  <c r="AR74" i="4"/>
  <c r="AV75" i="4" s="1"/>
  <c r="AW75" i="4" s="1"/>
  <c r="AX75" i="4" s="1"/>
  <c r="AY72" i="4"/>
  <c r="AZ72" i="4" s="1"/>
  <c r="AW71" i="4"/>
  <c r="AX71" i="4" s="1"/>
  <c r="AS66" i="4"/>
  <c r="AT66" i="4" s="1"/>
  <c r="AU66" i="4" s="1"/>
  <c r="AR66" i="4"/>
  <c r="AY70" i="4" s="1"/>
  <c r="AX86" i="4"/>
  <c r="AW86" i="4"/>
  <c r="AS70" i="4"/>
  <c r="AX73" i="4"/>
  <c r="AW73" i="4"/>
  <c r="AW85" i="4"/>
  <c r="AX85" i="4" s="1"/>
  <c r="AW79" i="4"/>
  <c r="AX79" i="4" s="1"/>
  <c r="AV70" i="4"/>
  <c r="AT85" i="4"/>
  <c r="AU85" i="4" s="1"/>
  <c r="AT74" i="4"/>
  <c r="AT87" i="4"/>
  <c r="AU87" i="4" s="1"/>
  <c r="BA83" i="4"/>
  <c r="AZ83" i="4"/>
  <c r="AU72" i="4"/>
  <c r="AT72" i="4"/>
  <c r="AT78" i="4"/>
  <c r="AU78" i="4" s="1"/>
  <c r="AZ79" i="4"/>
  <c r="BA79" i="4" s="1"/>
  <c r="AX81" i="4"/>
  <c r="AW81" i="4"/>
  <c r="AU84" i="4"/>
  <c r="AT84" i="4"/>
  <c r="AT73" i="4"/>
  <c r="AU73" i="4" s="1"/>
  <c r="AS71" i="4"/>
  <c r="AY74" i="4"/>
  <c r="AV72" i="4"/>
  <c r="AT80" i="4"/>
  <c r="AU80" i="4" s="1"/>
  <c r="AY73" i="4"/>
  <c r="AY85" i="4"/>
  <c r="AV83" i="4"/>
  <c r="AS82" i="4"/>
  <c r="AS75" i="4"/>
  <c r="AS81" i="4"/>
  <c r="AV82" i="4"/>
  <c r="AY84" i="4"/>
  <c r="AS77" i="4"/>
  <c r="AV78" i="4"/>
  <c r="AY80" i="4"/>
  <c r="AZ87" i="4"/>
  <c r="BA87" i="4" s="1"/>
  <c r="AV74" i="4"/>
  <c r="AY81" i="4"/>
  <c r="AR87" i="4"/>
  <c r="AS88" i="4" s="1"/>
  <c r="AS83" i="4"/>
  <c r="AV84" i="4"/>
  <c r="AY86" i="4"/>
  <c r="AS86" i="4"/>
  <c r="AV87" i="4"/>
  <c r="AS79" i="4"/>
  <c r="AY82" i="4"/>
  <c r="AV80" i="4"/>
  <c r="AS26" i="4"/>
  <c r="AT26" i="4" s="1"/>
  <c r="AU26" i="4" s="1"/>
  <c r="AR26" i="4"/>
  <c r="AV28" i="4" s="1"/>
  <c r="AW28" i="4" s="1"/>
  <c r="AX28" i="4" s="1"/>
  <c r="AD106" i="4"/>
  <c r="E9" i="3" s="1"/>
  <c r="AE106" i="4"/>
  <c r="E13" i="3" s="1"/>
  <c r="AR48" i="4"/>
  <c r="AR49" i="4" s="1"/>
  <c r="AR46" i="4"/>
  <c r="AS48" i="4" s="1"/>
  <c r="AT48" i="4" s="1"/>
  <c r="AU48" i="4" s="1"/>
  <c r="AV61" i="4"/>
  <c r="AW61" i="4" s="1"/>
  <c r="AS60" i="4"/>
  <c r="AT60" i="4" s="1"/>
  <c r="AU60" i="4" s="1"/>
  <c r="AR28" i="4"/>
  <c r="AS29" i="4" s="1"/>
  <c r="AT29" i="4" s="1"/>
  <c r="AU29" i="4" s="1"/>
  <c r="AS61" i="4"/>
  <c r="AT61" i="4" s="1"/>
  <c r="AU61" i="4" s="1"/>
  <c r="AS39" i="4"/>
  <c r="AT39" i="4" s="1"/>
  <c r="AU39" i="4" s="1"/>
  <c r="AV26" i="4"/>
  <c r="AW26" i="4" s="1"/>
  <c r="AX26" i="4" s="1"/>
  <c r="AY43" i="4"/>
  <c r="AZ43" i="4" s="1"/>
  <c r="AS38" i="4"/>
  <c r="AT38" i="4" s="1"/>
  <c r="AU38" i="4" s="1"/>
  <c r="AS42" i="4"/>
  <c r="AT42" i="4" s="1"/>
  <c r="AU42" i="4" s="1"/>
  <c r="AV44" i="4"/>
  <c r="R22" i="3"/>
  <c r="AY26" i="4"/>
  <c r="AZ26" i="4" s="1"/>
  <c r="BA26" i="4" s="1"/>
  <c r="AY44" i="4"/>
  <c r="AZ44" i="4" s="1"/>
  <c r="AY45" i="4"/>
  <c r="AZ45" i="4" s="1"/>
  <c r="BA45" i="4" s="1"/>
  <c r="AV38" i="4"/>
  <c r="AW38" i="4" s="1"/>
  <c r="AX38" i="4" s="1"/>
  <c r="AS44" i="4"/>
  <c r="AT44" i="4" s="1"/>
  <c r="AV65" i="4"/>
  <c r="AW65" i="4" s="1"/>
  <c r="AX65" i="4" s="1"/>
  <c r="AS64" i="4"/>
  <c r="AT64" i="4" s="1"/>
  <c r="AU64" i="4" s="1"/>
  <c r="AV45" i="4"/>
  <c r="AW45" i="4" s="1"/>
  <c r="AX45" i="4" s="1"/>
  <c r="AY41" i="4"/>
  <c r="AZ41" i="4" s="1"/>
  <c r="BA41" i="4" s="1"/>
  <c r="AV40" i="4"/>
  <c r="AW40" i="4" s="1"/>
  <c r="AX40" i="4" s="1"/>
  <c r="AY39" i="4"/>
  <c r="AZ39" i="4" s="1"/>
  <c r="BA39" i="4" s="1"/>
  <c r="AY66" i="4"/>
  <c r="AZ66" i="4" s="1"/>
  <c r="BA66" i="4" s="1"/>
  <c r="AV60" i="4"/>
  <c r="AW60" i="4" s="1"/>
  <c r="AX60" i="4" s="1"/>
  <c r="AV42" i="4"/>
  <c r="AW42" i="4" s="1"/>
  <c r="AX42" i="4" s="1"/>
  <c r="AS43" i="4"/>
  <c r="AT43" i="4" s="1"/>
  <c r="AU43" i="4" s="1"/>
  <c r="AY40" i="4"/>
  <c r="AZ40" i="4" s="1"/>
  <c r="BA40" i="4" s="1"/>
  <c r="AY42" i="4"/>
  <c r="AZ42" i="4" s="1"/>
  <c r="BA42" i="4" s="1"/>
  <c r="AV63" i="4"/>
  <c r="AW63" i="4" s="1"/>
  <c r="AX63" i="4" s="1"/>
  <c r="AV59" i="4"/>
  <c r="AW59" i="4" s="1"/>
  <c r="AX59" i="4" s="1"/>
  <c r="AV66" i="4"/>
  <c r="AW66" i="4" s="1"/>
  <c r="AX66" i="4" s="1"/>
  <c r="AV64" i="4"/>
  <c r="AW64" i="4" s="1"/>
  <c r="AX64" i="4" s="1"/>
  <c r="AR32" i="4"/>
  <c r="AS33" i="4" s="1"/>
  <c r="AT33" i="4" s="1"/>
  <c r="AU33" i="4" s="1"/>
  <c r="AC106" i="4"/>
  <c r="E11" i="3" s="1"/>
  <c r="AY60" i="4"/>
  <c r="AZ60" i="4" s="1"/>
  <c r="BA60" i="4" s="1"/>
  <c r="AS59" i="4"/>
  <c r="AT59" i="4" s="1"/>
  <c r="AU59" i="4" s="1"/>
  <c r="AV46" i="4"/>
  <c r="AW46" i="4" s="1"/>
  <c r="AX46" i="4" s="1"/>
  <c r="W25" i="4"/>
  <c r="W26" i="4" s="1"/>
  <c r="W27" i="4" s="1"/>
  <c r="W28" i="4" s="1"/>
  <c r="W29" i="4" s="1"/>
  <c r="W30" i="4" s="1"/>
  <c r="W31" i="4" s="1"/>
  <c r="W32" i="4" s="1"/>
  <c r="W33" i="4" s="1"/>
  <c r="W34" i="4" s="1"/>
  <c r="W35" i="4" s="1"/>
  <c r="W36" i="4" s="1"/>
  <c r="W37" i="4" s="1"/>
  <c r="W38" i="4" s="1"/>
  <c r="W39" i="4" s="1"/>
  <c r="W40" i="4" s="1"/>
  <c r="W41" i="4" s="1"/>
  <c r="W42" i="4" s="1"/>
  <c r="W43" i="4" s="1"/>
  <c r="W44" i="4" s="1"/>
  <c r="W45" i="4" s="1"/>
  <c r="W46" i="4" s="1"/>
  <c r="W47" i="4" s="1"/>
  <c r="W48" i="4" s="1"/>
  <c r="W49" i="4" s="1"/>
  <c r="W50" i="4" s="1"/>
  <c r="W51" i="4" s="1"/>
  <c r="W52" i="4" s="1"/>
  <c r="W53" i="4" s="1"/>
  <c r="W54" i="4" s="1"/>
  <c r="W55" i="4" s="1"/>
  <c r="W56" i="4" s="1"/>
  <c r="W57" i="4" s="1"/>
  <c r="W58" i="4" s="1"/>
  <c r="W59" i="4" s="1"/>
  <c r="W60" i="4" s="1"/>
  <c r="W61" i="4" s="1"/>
  <c r="W62" i="4" s="1"/>
  <c r="W63" i="4" s="1"/>
  <c r="W64" i="4" s="1"/>
  <c r="W65" i="4" s="1"/>
  <c r="W66" i="4" s="1"/>
  <c r="W67" i="4" s="1"/>
  <c r="W68" i="4" s="1"/>
  <c r="W69" i="4" s="1"/>
  <c r="W70" i="4" s="1"/>
  <c r="W71" i="4" s="1"/>
  <c r="W72" i="4" s="1"/>
  <c r="W73" i="4" s="1"/>
  <c r="W74" i="4" s="1"/>
  <c r="W75" i="4" s="1"/>
  <c r="W76" i="4" s="1"/>
  <c r="W77" i="4" s="1"/>
  <c r="W78" i="4" s="1"/>
  <c r="W79" i="4" s="1"/>
  <c r="W80" i="4" s="1"/>
  <c r="W81" i="4" s="1"/>
  <c r="W82" i="4" s="1"/>
  <c r="W83" i="4" s="1"/>
  <c r="W84" i="4" s="1"/>
  <c r="W85" i="4" s="1"/>
  <c r="W86" i="4" s="1"/>
  <c r="W87" i="4" s="1"/>
  <c r="W88" i="4" s="1"/>
  <c r="W89" i="4" s="1"/>
  <c r="W90" i="4" s="1"/>
  <c r="W91" i="4" s="1"/>
  <c r="W92" i="4" s="1"/>
  <c r="W93" i="4" s="1"/>
  <c r="W94" i="4" s="1"/>
  <c r="W95" i="4" s="1"/>
  <c r="W96" i="4" s="1"/>
  <c r="W97" i="4" s="1"/>
  <c r="W98" i="4" s="1"/>
  <c r="W99" i="4" s="1"/>
  <c r="W100" i="4" s="1"/>
  <c r="W101" i="4" s="1"/>
  <c r="W102" i="4" s="1"/>
  <c r="W103" i="4" s="1"/>
  <c r="W104" i="4" s="1"/>
  <c r="W105" i="4" s="1"/>
  <c r="W106" i="4" s="1"/>
  <c r="AR54" i="4"/>
  <c r="AY58" i="4" s="1"/>
  <c r="AZ58" i="4" s="1"/>
  <c r="BA58" i="4" s="1"/>
  <c r="AY65" i="4"/>
  <c r="AZ65" i="4" s="1"/>
  <c r="BA65" i="4" s="1"/>
  <c r="AY61" i="4"/>
  <c r="AZ61" i="4" s="1"/>
  <c r="BA61" i="4" s="1"/>
  <c r="AY64" i="4"/>
  <c r="AZ64" i="4" s="1"/>
  <c r="BA64" i="4" s="1"/>
  <c r="AS54" i="4"/>
  <c r="AT54" i="4" s="1"/>
  <c r="AU54" i="4" s="1"/>
  <c r="AY68" i="4"/>
  <c r="AZ68" i="4" s="1"/>
  <c r="BA68" i="4" s="1"/>
  <c r="AS63" i="4"/>
  <c r="AT63" i="4" s="1"/>
  <c r="AU63" i="4" s="1"/>
  <c r="AS62" i="4"/>
  <c r="AT62" i="4" s="1"/>
  <c r="AU62" i="4" s="1"/>
  <c r="AY62" i="4"/>
  <c r="AZ62" i="4" s="1"/>
  <c r="BA62" i="4" s="1"/>
  <c r="AS58" i="4"/>
  <c r="AT58" i="4" s="1"/>
  <c r="AU58" i="4" s="1"/>
  <c r="AV62" i="4"/>
  <c r="AW62" i="4" s="1"/>
  <c r="AX62" i="4" s="1"/>
  <c r="AV58" i="4"/>
  <c r="AW58" i="4" s="1"/>
  <c r="AX58" i="4" s="1"/>
  <c r="AY63" i="4"/>
  <c r="AZ63" i="4" s="1"/>
  <c r="BA63" i="4" s="1"/>
  <c r="AS46" i="4"/>
  <c r="AT46" i="4" s="1"/>
  <c r="AU46" i="4" s="1"/>
  <c r="AY46" i="4"/>
  <c r="AZ46" i="4" s="1"/>
  <c r="BA46" i="4" s="1"/>
  <c r="AY11" i="4"/>
  <c r="AZ11" i="4" s="1"/>
  <c r="AT8" i="4"/>
  <c r="AU8" i="4" s="1"/>
  <c r="AZ13" i="4"/>
  <c r="BA13" i="4" s="1"/>
  <c r="AW37" i="4"/>
  <c r="AX37" i="4" s="1"/>
  <c r="AV9" i="4"/>
  <c r="AZ17" i="4"/>
  <c r="BA17" i="4" s="1"/>
  <c r="AZ15" i="4"/>
  <c r="BA15" i="4" s="1"/>
  <c r="AS9" i="4"/>
  <c r="AV10" i="4"/>
  <c r="AY12" i="4"/>
  <c r="R59" i="3"/>
  <c r="R41" i="3"/>
  <c r="E3" i="3"/>
  <c r="D10" i="2"/>
  <c r="F10" i="2" s="1"/>
  <c r="C11" i="2"/>
  <c r="D11" i="2" s="1"/>
  <c r="F11" i="2" s="1"/>
  <c r="BA72" i="4" l="1"/>
  <c r="E5" i="3"/>
  <c r="E6" i="3"/>
  <c r="E7" i="3"/>
  <c r="AY78" i="4"/>
  <c r="AY76" i="4"/>
  <c r="AZ76" i="4" s="1"/>
  <c r="BA76" i="4" s="1"/>
  <c r="AY75" i="4"/>
  <c r="AZ75" i="4" s="1"/>
  <c r="BA75" i="4" s="1"/>
  <c r="AS76" i="4"/>
  <c r="AT76" i="4" s="1"/>
  <c r="AU76" i="4" s="1"/>
  <c r="AV50" i="4"/>
  <c r="AW50" i="4" s="1"/>
  <c r="AX50" i="4" s="1"/>
  <c r="AV76" i="4"/>
  <c r="AY77" i="4"/>
  <c r="AZ77" i="4" s="1"/>
  <c r="BA77" i="4" s="1"/>
  <c r="AV77" i="4"/>
  <c r="AW77" i="4" s="1"/>
  <c r="AX77" i="4" s="1"/>
  <c r="AS67" i="4"/>
  <c r="AT67" i="4" s="1"/>
  <c r="AU67" i="4" s="1"/>
  <c r="AY67" i="4"/>
  <c r="AZ67" i="4" s="1"/>
  <c r="BA67" i="4" s="1"/>
  <c r="AY69" i="4"/>
  <c r="AZ69" i="4" s="1"/>
  <c r="BA69" i="4" s="1"/>
  <c r="AV67" i="4"/>
  <c r="AW67" i="4" s="1"/>
  <c r="AX67" i="4" s="1"/>
  <c r="AV68" i="4"/>
  <c r="AW68" i="4" s="1"/>
  <c r="AX68" i="4" s="1"/>
  <c r="AY28" i="4"/>
  <c r="AZ28" i="4" s="1"/>
  <c r="BA28" i="4" s="1"/>
  <c r="BA86" i="4"/>
  <c r="AZ86" i="4"/>
  <c r="AT88" i="4"/>
  <c r="AU88" i="4" s="1"/>
  <c r="AT75" i="4"/>
  <c r="AU75" i="4" s="1"/>
  <c r="AZ85" i="4"/>
  <c r="BA85" i="4" s="1"/>
  <c r="AX72" i="4"/>
  <c r="AW72" i="4"/>
  <c r="AT70" i="4"/>
  <c r="AU70" i="4" s="1"/>
  <c r="AT79" i="4"/>
  <c r="AU79" i="4" s="1"/>
  <c r="AW84" i="4"/>
  <c r="AX84" i="4" s="1"/>
  <c r="AZ81" i="4"/>
  <c r="BA81" i="4" s="1"/>
  <c r="AZ80" i="4"/>
  <c r="BA80" i="4" s="1"/>
  <c r="AW82" i="4"/>
  <c r="AX82" i="4" s="1"/>
  <c r="AZ78" i="4"/>
  <c r="BA78" i="4" s="1"/>
  <c r="AZ73" i="4"/>
  <c r="BA73" i="4" s="1"/>
  <c r="AZ74" i="4"/>
  <c r="BA74" i="4" s="1"/>
  <c r="AW70" i="4"/>
  <c r="AX70" i="4" s="1"/>
  <c r="AY71" i="4"/>
  <c r="AV69" i="4"/>
  <c r="AW69" i="4" s="1"/>
  <c r="AX69" i="4" s="1"/>
  <c r="AS68" i="4"/>
  <c r="AT68" i="4" s="1"/>
  <c r="AU68" i="4" s="1"/>
  <c r="AZ82" i="4"/>
  <c r="BA82" i="4" s="1"/>
  <c r="BA84" i="4"/>
  <c r="AZ84" i="4"/>
  <c r="AW87" i="4"/>
  <c r="AX87" i="4" s="1"/>
  <c r="AT83" i="4"/>
  <c r="AU83" i="4" s="1"/>
  <c r="AW74" i="4"/>
  <c r="AX74" i="4" s="1"/>
  <c r="AW78" i="4"/>
  <c r="AX78" i="4" s="1"/>
  <c r="AT81" i="4"/>
  <c r="AU81" i="4" s="1"/>
  <c r="AU82" i="4"/>
  <c r="AT82" i="4"/>
  <c r="AT71" i="4"/>
  <c r="AU71" i="4" s="1"/>
  <c r="BA70" i="4"/>
  <c r="AZ70" i="4"/>
  <c r="AW80" i="4"/>
  <c r="AX80" i="4" s="1"/>
  <c r="AU86" i="4"/>
  <c r="AT86" i="4"/>
  <c r="AY88" i="4"/>
  <c r="AV88" i="4"/>
  <c r="AT77" i="4"/>
  <c r="AU77" i="4" s="1"/>
  <c r="AW76" i="4"/>
  <c r="AX76" i="4" s="1"/>
  <c r="AX83" i="4"/>
  <c r="AW83" i="4"/>
  <c r="AF20" i="3"/>
  <c r="AE20" i="3"/>
  <c r="AF19" i="3"/>
  <c r="AE19" i="3"/>
  <c r="AS27" i="4"/>
  <c r="AT27" i="4" s="1"/>
  <c r="AU27" i="4" s="1"/>
  <c r="AS49" i="4"/>
  <c r="AT49" i="4" s="1"/>
  <c r="AU49" i="4" s="1"/>
  <c r="AY29" i="4"/>
  <c r="AZ29" i="4" s="1"/>
  <c r="BA29" i="4" s="1"/>
  <c r="AS50" i="4"/>
  <c r="AT50" i="4" s="1"/>
  <c r="AU50" i="4" s="1"/>
  <c r="AR50" i="4"/>
  <c r="AY51" i="4" s="1"/>
  <c r="AZ51" i="4" s="1"/>
  <c r="BA51" i="4" s="1"/>
  <c r="AS28" i="4"/>
  <c r="AT28" i="4" s="1"/>
  <c r="AU28" i="4" s="1"/>
  <c r="AV27" i="4"/>
  <c r="AW27" i="4" s="1"/>
  <c r="AX27" i="4" s="1"/>
  <c r="AY27" i="4"/>
  <c r="AZ27" i="4" s="1"/>
  <c r="BA27" i="4" s="1"/>
  <c r="AY47" i="4"/>
  <c r="AZ47" i="4" s="1"/>
  <c r="BA47" i="4" s="1"/>
  <c r="AY48" i="4"/>
  <c r="AZ48" i="4" s="1"/>
  <c r="BA48" i="4" s="1"/>
  <c r="AF15" i="3"/>
  <c r="K10" i="3" s="1"/>
  <c r="L10" i="3" s="1"/>
  <c r="AB18" i="3"/>
  <c r="K9" i="3"/>
  <c r="L9" i="3" s="1"/>
  <c r="AV49" i="4"/>
  <c r="AW49" i="4" s="1"/>
  <c r="AX49" i="4" s="1"/>
  <c r="W107" i="3"/>
  <c r="W111" i="3"/>
  <c r="W115" i="3"/>
  <c r="W119" i="3"/>
  <c r="T23" i="3"/>
  <c r="U24" i="3"/>
  <c r="V25" i="3"/>
  <c r="T27" i="3"/>
  <c r="U28" i="3"/>
  <c r="V29" i="3"/>
  <c r="T31" i="3"/>
  <c r="U32" i="3"/>
  <c r="V33" i="3"/>
  <c r="T35" i="3"/>
  <c r="U36" i="3"/>
  <c r="V37" i="3"/>
  <c r="T39" i="3"/>
  <c r="U40" i="3"/>
  <c r="V41" i="3"/>
  <c r="T43" i="3"/>
  <c r="U44" i="3"/>
  <c r="V45" i="3"/>
  <c r="T47" i="3"/>
  <c r="U48" i="3"/>
  <c r="V49" i="3"/>
  <c r="T51" i="3"/>
  <c r="U52" i="3"/>
  <c r="V53" i="3"/>
  <c r="T55" i="3"/>
  <c r="U56" i="3"/>
  <c r="V57" i="3"/>
  <c r="T59" i="3"/>
  <c r="U60" i="3"/>
  <c r="V61" i="3"/>
  <c r="T63" i="3"/>
  <c r="U64" i="3"/>
  <c r="V65" i="3"/>
  <c r="T67" i="3"/>
  <c r="U68" i="3"/>
  <c r="V69" i="3"/>
  <c r="T71" i="3"/>
  <c r="U72" i="3"/>
  <c r="V73" i="3"/>
  <c r="T75" i="3"/>
  <c r="U76" i="3"/>
  <c r="V77" i="3"/>
  <c r="T79" i="3"/>
  <c r="U80" i="3"/>
  <c r="V81" i="3"/>
  <c r="T83" i="3"/>
  <c r="U84" i="3"/>
  <c r="W105" i="3"/>
  <c r="W109" i="3"/>
  <c r="W113" i="3"/>
  <c r="W117" i="3"/>
  <c r="W121" i="3"/>
  <c r="V23" i="3"/>
  <c r="T25" i="3"/>
  <c r="U26" i="3"/>
  <c r="V27" i="3"/>
  <c r="T29" i="3"/>
  <c r="U30" i="3"/>
  <c r="V31" i="3"/>
  <c r="T33" i="3"/>
  <c r="U34" i="3"/>
  <c r="V35" i="3"/>
  <c r="T37" i="3"/>
  <c r="U38" i="3"/>
  <c r="V39" i="3"/>
  <c r="T41" i="3"/>
  <c r="U42" i="3"/>
  <c r="V43" i="3"/>
  <c r="T45" i="3"/>
  <c r="U46" i="3"/>
  <c r="V47" i="3"/>
  <c r="T49" i="3"/>
  <c r="U50" i="3"/>
  <c r="V51" i="3"/>
  <c r="T53" i="3"/>
  <c r="U54" i="3"/>
  <c r="V55" i="3"/>
  <c r="T57" i="3"/>
  <c r="U58" i="3"/>
  <c r="V59" i="3"/>
  <c r="T61" i="3"/>
  <c r="U62" i="3"/>
  <c r="V63" i="3"/>
  <c r="T65" i="3"/>
  <c r="U66" i="3"/>
  <c r="V67" i="3"/>
  <c r="T69" i="3"/>
  <c r="U70" i="3"/>
  <c r="V71" i="3"/>
  <c r="T73" i="3"/>
  <c r="U74" i="3"/>
  <c r="V75" i="3"/>
  <c r="T77" i="3"/>
  <c r="U78" i="3"/>
  <c r="V79" i="3"/>
  <c r="T81" i="3"/>
  <c r="U82" i="3"/>
  <c r="V83" i="3"/>
  <c r="T85" i="3"/>
  <c r="U86" i="3"/>
  <c r="V87" i="3"/>
  <c r="T89" i="3"/>
  <c r="U90" i="3"/>
  <c r="V91" i="3"/>
  <c r="T93" i="3"/>
  <c r="U94" i="3"/>
  <c r="V95" i="3"/>
  <c r="T97" i="3"/>
  <c r="U98" i="3"/>
  <c r="V99" i="3"/>
  <c r="T101" i="3"/>
  <c r="U102" i="3"/>
  <c r="W110" i="3"/>
  <c r="W118" i="3"/>
  <c r="T24" i="3"/>
  <c r="V26" i="3"/>
  <c r="U29" i="3"/>
  <c r="T32" i="3"/>
  <c r="V34" i="3"/>
  <c r="U37" i="3"/>
  <c r="T40" i="3"/>
  <c r="V42" i="3"/>
  <c r="U45" i="3"/>
  <c r="T48" i="3"/>
  <c r="V50" i="3"/>
  <c r="U53" i="3"/>
  <c r="T56" i="3"/>
  <c r="V58" i="3"/>
  <c r="U61" i="3"/>
  <c r="T64" i="3"/>
  <c r="V66" i="3"/>
  <c r="U69" i="3"/>
  <c r="T72" i="3"/>
  <c r="V74" i="3"/>
  <c r="U77" i="3"/>
  <c r="T80" i="3"/>
  <c r="V82" i="3"/>
  <c r="U85" i="3"/>
  <c r="T87" i="3"/>
  <c r="V88" i="3"/>
  <c r="V90" i="3"/>
  <c r="U92" i="3"/>
  <c r="T94" i="3"/>
  <c r="T96" i="3"/>
  <c r="V97" i="3"/>
  <c r="U99" i="3"/>
  <c r="U101" i="3"/>
  <c r="T103" i="3"/>
  <c r="U104" i="3"/>
  <c r="V105" i="3"/>
  <c r="T107" i="3"/>
  <c r="U108" i="3"/>
  <c r="V109" i="3"/>
  <c r="T111" i="3"/>
  <c r="U112" i="3"/>
  <c r="V113" i="3"/>
  <c r="T115" i="3"/>
  <c r="U116" i="3"/>
  <c r="V117" i="3"/>
  <c r="T119" i="3"/>
  <c r="U120" i="3"/>
  <c r="V121" i="3"/>
  <c r="L24" i="3"/>
  <c r="L28" i="3"/>
  <c r="L32" i="3"/>
  <c r="L36" i="3"/>
  <c r="L40" i="3"/>
  <c r="L44" i="3"/>
  <c r="L48" i="3"/>
  <c r="L52" i="3"/>
  <c r="L56" i="3"/>
  <c r="L60" i="3"/>
  <c r="L64" i="3"/>
  <c r="L68" i="3"/>
  <c r="L72" i="3"/>
  <c r="L76" i="3"/>
  <c r="L80" i="3"/>
  <c r="L84" i="3"/>
  <c r="L88" i="3"/>
  <c r="L92" i="3"/>
  <c r="L96" i="3"/>
  <c r="L100" i="3"/>
  <c r="W112" i="3"/>
  <c r="W120" i="3"/>
  <c r="V24" i="3"/>
  <c r="U27" i="3"/>
  <c r="T30" i="3"/>
  <c r="V32" i="3"/>
  <c r="U35" i="3"/>
  <c r="T38" i="3"/>
  <c r="V40" i="3"/>
  <c r="U43" i="3"/>
  <c r="T46" i="3"/>
  <c r="V48" i="3"/>
  <c r="U51" i="3"/>
  <c r="T54" i="3"/>
  <c r="V56" i="3"/>
  <c r="U59" i="3"/>
  <c r="T62" i="3"/>
  <c r="V64" i="3"/>
  <c r="U67" i="3"/>
  <c r="T70" i="3"/>
  <c r="V72" i="3"/>
  <c r="U75" i="3"/>
  <c r="T78" i="3"/>
  <c r="V80" i="3"/>
  <c r="U83" i="3"/>
  <c r="V85" i="3"/>
  <c r="U87" i="3"/>
  <c r="U89" i="3"/>
  <c r="T91" i="3"/>
  <c r="V92" i="3"/>
  <c r="V94" i="3"/>
  <c r="U96" i="3"/>
  <c r="T98" i="3"/>
  <c r="T100" i="3"/>
  <c r="V101" i="3"/>
  <c r="U103" i="3"/>
  <c r="V104" i="3"/>
  <c r="T106" i="3"/>
  <c r="U107" i="3"/>
  <c r="V108" i="3"/>
  <c r="T110" i="3"/>
  <c r="U111" i="3"/>
  <c r="V112" i="3"/>
  <c r="T114" i="3"/>
  <c r="U115" i="3"/>
  <c r="V116" i="3"/>
  <c r="T118" i="3"/>
  <c r="U119" i="3"/>
  <c r="V120" i="3"/>
  <c r="T22" i="3"/>
  <c r="L25" i="3"/>
  <c r="L29" i="3"/>
  <c r="L33" i="3"/>
  <c r="L37" i="3"/>
  <c r="L41" i="3"/>
  <c r="L45" i="3"/>
  <c r="L49" i="3"/>
  <c r="L53" i="3"/>
  <c r="L57" i="3"/>
  <c r="L61" i="3"/>
  <c r="L65" i="3"/>
  <c r="L69" i="3"/>
  <c r="L73" i="3"/>
  <c r="L77" i="3"/>
  <c r="L81" i="3"/>
  <c r="L85" i="3"/>
  <c r="L89" i="3"/>
  <c r="L93" i="3"/>
  <c r="L97" i="3"/>
  <c r="L101" i="3"/>
  <c r="L105" i="3"/>
  <c r="L109" i="3"/>
  <c r="L113" i="3"/>
  <c r="L117" i="3"/>
  <c r="L121" i="3"/>
  <c r="W108" i="3"/>
  <c r="U23" i="3"/>
  <c r="V28" i="3"/>
  <c r="T34" i="3"/>
  <c r="U39" i="3"/>
  <c r="V44" i="3"/>
  <c r="T50" i="3"/>
  <c r="U55" i="3"/>
  <c r="V60" i="3"/>
  <c r="T66" i="3"/>
  <c r="U71" i="3"/>
  <c r="V76" i="3"/>
  <c r="T82" i="3"/>
  <c r="V86" i="3"/>
  <c r="T90" i="3"/>
  <c r="V93" i="3"/>
  <c r="U97" i="3"/>
  <c r="V100" i="3"/>
  <c r="T104" i="3"/>
  <c r="V106" i="3"/>
  <c r="U109" i="3"/>
  <c r="T112" i="3"/>
  <c r="V114" i="3"/>
  <c r="U117" i="3"/>
  <c r="T120" i="3"/>
  <c r="V22" i="3"/>
  <c r="L31" i="3"/>
  <c r="L39" i="3"/>
  <c r="L47" i="3"/>
  <c r="L55" i="3"/>
  <c r="L63" i="3"/>
  <c r="L71" i="3"/>
  <c r="L79" i="3"/>
  <c r="L87" i="3"/>
  <c r="L95" i="3"/>
  <c r="L103" i="3"/>
  <c r="L108" i="3"/>
  <c r="L114" i="3"/>
  <c r="L119" i="3"/>
  <c r="W114" i="3"/>
  <c r="U25" i="3"/>
  <c r="V30" i="3"/>
  <c r="T36" i="3"/>
  <c r="U41" i="3"/>
  <c r="V46" i="3"/>
  <c r="T52" i="3"/>
  <c r="U57" i="3"/>
  <c r="V62" i="3"/>
  <c r="T68" i="3"/>
  <c r="U73" i="3"/>
  <c r="V78" i="3"/>
  <c r="T84" i="3"/>
  <c r="T88" i="3"/>
  <c r="U91" i="3"/>
  <c r="T95" i="3"/>
  <c r="V98" i="3"/>
  <c r="T102" i="3"/>
  <c r="T105" i="3"/>
  <c r="V107" i="3"/>
  <c r="U110" i="3"/>
  <c r="T113" i="3"/>
  <c r="V115" i="3"/>
  <c r="U118" i="3"/>
  <c r="T121" i="3"/>
  <c r="L26" i="3"/>
  <c r="L34" i="3"/>
  <c r="L42" i="3"/>
  <c r="L50" i="3"/>
  <c r="L58" i="3"/>
  <c r="L66" i="3"/>
  <c r="L74" i="3"/>
  <c r="L82" i="3"/>
  <c r="L90" i="3"/>
  <c r="L98" i="3"/>
  <c r="L104" i="3"/>
  <c r="L110" i="3"/>
  <c r="L115" i="3"/>
  <c r="L120" i="3"/>
  <c r="W116" i="3"/>
  <c r="T26" i="3"/>
  <c r="U31" i="3"/>
  <c r="V36" i="3"/>
  <c r="T42" i="3"/>
  <c r="U47" i="3"/>
  <c r="V52" i="3"/>
  <c r="T58" i="3"/>
  <c r="U63" i="3"/>
  <c r="V68" i="3"/>
  <c r="T74" i="3"/>
  <c r="U79" i="3"/>
  <c r="V84" i="3"/>
  <c r="U88" i="3"/>
  <c r="T92" i="3"/>
  <c r="U95" i="3"/>
  <c r="T99" i="3"/>
  <c r="V102" i="3"/>
  <c r="U105" i="3"/>
  <c r="T108" i="3"/>
  <c r="V110" i="3"/>
  <c r="U113" i="3"/>
  <c r="T116" i="3"/>
  <c r="V118" i="3"/>
  <c r="U121" i="3"/>
  <c r="L27" i="3"/>
  <c r="L35" i="3"/>
  <c r="L43" i="3"/>
  <c r="L51" i="3"/>
  <c r="L59" i="3"/>
  <c r="L67" i="3"/>
  <c r="L75" i="3"/>
  <c r="L83" i="3"/>
  <c r="L91" i="3"/>
  <c r="L99" i="3"/>
  <c r="L106" i="3"/>
  <c r="L111" i="3"/>
  <c r="L116" i="3"/>
  <c r="L23" i="3"/>
  <c r="W106" i="3"/>
  <c r="T28" i="3"/>
  <c r="U33" i="3"/>
  <c r="V38" i="3"/>
  <c r="T44" i="3"/>
  <c r="U49" i="3"/>
  <c r="V54" i="3"/>
  <c r="T60" i="3"/>
  <c r="U65" i="3"/>
  <c r="V70" i="3"/>
  <c r="T76" i="3"/>
  <c r="U81" i="3"/>
  <c r="T86" i="3"/>
  <c r="V89" i="3"/>
  <c r="U93" i="3"/>
  <c r="V96" i="3"/>
  <c r="U100" i="3"/>
  <c r="V103" i="3"/>
  <c r="U106" i="3"/>
  <c r="T109" i="3"/>
  <c r="V111" i="3"/>
  <c r="U114" i="3"/>
  <c r="T117" i="3"/>
  <c r="V119" i="3"/>
  <c r="U22" i="3"/>
  <c r="L30" i="3"/>
  <c r="L38" i="3"/>
  <c r="L46" i="3"/>
  <c r="L54" i="3"/>
  <c r="L62" i="3"/>
  <c r="L70" i="3"/>
  <c r="L78" i="3"/>
  <c r="L86" i="3"/>
  <c r="L94" i="3"/>
  <c r="L102" i="3"/>
  <c r="L107" i="3"/>
  <c r="L112" i="3"/>
  <c r="L118" i="3"/>
  <c r="L22" i="3"/>
  <c r="AV48" i="4"/>
  <c r="AW48" i="4" s="1"/>
  <c r="AX48" i="4" s="1"/>
  <c r="AY50" i="4"/>
  <c r="AZ50" i="4" s="1"/>
  <c r="BA50" i="4" s="1"/>
  <c r="AY49" i="4"/>
  <c r="AZ49" i="4" s="1"/>
  <c r="BA49" i="4" s="1"/>
  <c r="AS47" i="4"/>
  <c r="AT47" i="4" s="1"/>
  <c r="AU47" i="4" s="1"/>
  <c r="AV29" i="4"/>
  <c r="AW29" i="4" s="1"/>
  <c r="AX29" i="4" s="1"/>
  <c r="AR29" i="4"/>
  <c r="AA9" i="3"/>
  <c r="BA43" i="4"/>
  <c r="AX61" i="4"/>
  <c r="AV47" i="4"/>
  <c r="AW47" i="4" s="1"/>
  <c r="AX47" i="4" s="1"/>
  <c r="AU44" i="4"/>
  <c r="AW44" i="4"/>
  <c r="AX44" i="4" s="1"/>
  <c r="AY57" i="4"/>
  <c r="AZ57" i="4" s="1"/>
  <c r="BA57" i="4" s="1"/>
  <c r="AS55" i="4"/>
  <c r="AT55" i="4" s="1"/>
  <c r="AU55" i="4" s="1"/>
  <c r="BA44" i="4"/>
  <c r="E15" i="3"/>
  <c r="K5" i="3" s="1"/>
  <c r="AV56" i="4"/>
  <c r="AW56" i="4" s="1"/>
  <c r="AX56" i="4" s="1"/>
  <c r="AR33" i="4"/>
  <c r="AY38" i="4" s="1"/>
  <c r="AS56" i="4"/>
  <c r="AT56" i="4" s="1"/>
  <c r="AU56" i="4" s="1"/>
  <c r="AY59" i="4"/>
  <c r="AZ59" i="4" s="1"/>
  <c r="BA59" i="4" s="1"/>
  <c r="AV57" i="4"/>
  <c r="AW57" i="4" s="1"/>
  <c r="AX57" i="4" s="1"/>
  <c r="AV55" i="4"/>
  <c r="AW55" i="4" s="1"/>
  <c r="AX55" i="4" s="1"/>
  <c r="BA11" i="4"/>
  <c r="AW10" i="4"/>
  <c r="AX10" i="4" s="1"/>
  <c r="AT9" i="4"/>
  <c r="AU9" i="4" s="1"/>
  <c r="AW9" i="4"/>
  <c r="AX9" i="4" s="1"/>
  <c r="AZ12" i="4"/>
  <c r="BA12" i="4" s="1"/>
  <c r="AA7" i="3"/>
  <c r="AA8" i="3"/>
  <c r="F12" i="2"/>
  <c r="C24" i="1" s="1"/>
  <c r="D12" i="2"/>
  <c r="W92" i="3" l="1"/>
  <c r="W90" i="3"/>
  <c r="W100" i="3"/>
  <c r="W87" i="3"/>
  <c r="W86" i="3"/>
  <c r="W99" i="3"/>
  <c r="W104" i="3"/>
  <c r="W98" i="3"/>
  <c r="W91" i="3"/>
  <c r="W94" i="3"/>
  <c r="W95" i="3"/>
  <c r="W103" i="3"/>
  <c r="W96" i="3"/>
  <c r="W89" i="3"/>
  <c r="W101" i="3"/>
  <c r="W97" i="3"/>
  <c r="W102" i="3"/>
  <c r="W88" i="3"/>
  <c r="W93" i="3"/>
  <c r="AW88" i="4"/>
  <c r="AX88" i="4" s="1"/>
  <c r="AZ71" i="4"/>
  <c r="BA71" i="4" s="1"/>
  <c r="AZ88" i="4"/>
  <c r="BA88" i="4" s="1"/>
  <c r="K6" i="3"/>
  <c r="K7" i="3"/>
  <c r="AR30" i="4"/>
  <c r="AS31" i="4" s="1"/>
  <c r="AT31" i="4" s="1"/>
  <c r="AU31" i="4" s="1"/>
  <c r="AR51" i="4"/>
  <c r="AV53" i="4" s="1"/>
  <c r="AW53" i="4" s="1"/>
  <c r="AX53" i="4" s="1"/>
  <c r="AS51" i="4"/>
  <c r="AT51" i="4" s="1"/>
  <c r="AU51" i="4" s="1"/>
  <c r="AV51" i="4"/>
  <c r="AW51" i="4" s="1"/>
  <c r="AX51" i="4" s="1"/>
  <c r="AA10" i="3"/>
  <c r="K8" i="3"/>
  <c r="L8" i="3" s="1"/>
  <c r="W82" i="3"/>
  <c r="W60" i="3"/>
  <c r="W50" i="3"/>
  <c r="AS35" i="4"/>
  <c r="AT35" i="4" s="1"/>
  <c r="AU35" i="4" s="1"/>
  <c r="W53" i="3"/>
  <c r="W22" i="3"/>
  <c r="W73" i="3"/>
  <c r="W78" i="3"/>
  <c r="W58" i="3"/>
  <c r="W56" i="3"/>
  <c r="W55" i="3"/>
  <c r="W38" i="3"/>
  <c r="W40" i="3"/>
  <c r="W81" i="3"/>
  <c r="W85" i="3"/>
  <c r="W84" i="3"/>
  <c r="W83" i="3"/>
  <c r="W80" i="3"/>
  <c r="W79" i="3"/>
  <c r="W77" i="3"/>
  <c r="W76" i="3"/>
  <c r="W75" i="3"/>
  <c r="W74" i="3"/>
  <c r="W72" i="3"/>
  <c r="W71" i="3"/>
  <c r="W70" i="3"/>
  <c r="W69" i="3"/>
  <c r="W68" i="3"/>
  <c r="W67" i="3"/>
  <c r="W66" i="3"/>
  <c r="W65" i="3"/>
  <c r="W64" i="3"/>
  <c r="W63" i="3"/>
  <c r="W62" i="3"/>
  <c r="W61" i="3"/>
  <c r="W59" i="3"/>
  <c r="W57" i="3"/>
  <c r="W54" i="3"/>
  <c r="W52" i="3"/>
  <c r="W51" i="3"/>
  <c r="W49" i="3"/>
  <c r="W48" i="3"/>
  <c r="W47" i="3"/>
  <c r="W46" i="3"/>
  <c r="W45" i="3"/>
  <c r="W44" i="3"/>
  <c r="W43" i="3"/>
  <c r="W42" i="3"/>
  <c r="W41" i="3"/>
  <c r="W39" i="3"/>
  <c r="W37" i="3"/>
  <c r="W36" i="3"/>
  <c r="W35" i="3"/>
  <c r="W34" i="3"/>
  <c r="W33" i="3"/>
  <c r="W32" i="3"/>
  <c r="W31" i="3"/>
  <c r="W30" i="3"/>
  <c r="W29" i="3"/>
  <c r="W28" i="3"/>
  <c r="W27" i="3"/>
  <c r="W26" i="3"/>
  <c r="W25" i="3"/>
  <c r="W23" i="3"/>
  <c r="W24" i="3"/>
  <c r="AS30" i="4"/>
  <c r="AT30" i="4" s="1"/>
  <c r="AU30" i="4" s="1"/>
  <c r="AV30" i="4"/>
  <c r="AW30" i="4" s="1"/>
  <c r="AX30" i="4" s="1"/>
  <c r="AY30" i="4"/>
  <c r="AZ30" i="4" s="1"/>
  <c r="BA30" i="4" s="1"/>
  <c r="E17" i="3"/>
  <c r="AY36" i="4"/>
  <c r="AZ36" i="4" s="1"/>
  <c r="BA36" i="4" s="1"/>
  <c r="AV34" i="4"/>
  <c r="AW34" i="4" s="1"/>
  <c r="AX34" i="4" s="1"/>
  <c r="AV35" i="4"/>
  <c r="AW35" i="4" s="1"/>
  <c r="AX35" i="4" s="1"/>
  <c r="AS34" i="4"/>
  <c r="AT34" i="4" s="1"/>
  <c r="AU34" i="4" s="1"/>
  <c r="AV36" i="4"/>
  <c r="AW36" i="4" s="1"/>
  <c r="AX36" i="4" s="1"/>
  <c r="AY37" i="4"/>
  <c r="AZ37" i="4" s="1"/>
  <c r="BA37" i="4" s="1"/>
  <c r="AZ38" i="4"/>
  <c r="BA38" i="4" s="1"/>
  <c r="AV31" i="4" l="1"/>
  <c r="AW31" i="4" s="1"/>
  <c r="AX31" i="4" s="1"/>
  <c r="AY35" i="4"/>
  <c r="AZ35" i="4" s="1"/>
  <c r="BA35" i="4" s="1"/>
  <c r="AV32" i="4"/>
  <c r="AW32" i="4" s="1"/>
  <c r="AX32" i="4" s="1"/>
  <c r="AV52" i="4"/>
  <c r="AW52" i="4" s="1"/>
  <c r="AX52" i="4" s="1"/>
  <c r="AY54" i="4"/>
  <c r="AZ54" i="4" s="1"/>
  <c r="BA54" i="4" s="1"/>
  <c r="AY52" i="4"/>
  <c r="AZ52" i="4" s="1"/>
  <c r="BA52" i="4" s="1"/>
  <c r="AY34" i="4"/>
  <c r="AZ34" i="4" s="1"/>
  <c r="BA34" i="4" s="1"/>
  <c r="AY32" i="4"/>
  <c r="AZ32" i="4" s="1"/>
  <c r="BA32" i="4" s="1"/>
  <c r="AY31" i="4"/>
  <c r="AZ31" i="4" s="1"/>
  <c r="BA31" i="4" s="1"/>
  <c r="AY53" i="4"/>
  <c r="AZ53" i="4" s="1"/>
  <c r="BA53" i="4" s="1"/>
  <c r="AY33" i="4"/>
  <c r="AZ33" i="4" s="1"/>
  <c r="BA33" i="4" s="1"/>
  <c r="AS52" i="4"/>
  <c r="AT52" i="4" s="1"/>
  <c r="AU52" i="4" s="1"/>
  <c r="AS53" i="4"/>
  <c r="AT53" i="4" s="1"/>
  <c r="AU53" i="4" s="1"/>
  <c r="AV54" i="4"/>
  <c r="AW54" i="4" s="1"/>
  <c r="AX54" i="4" s="1"/>
  <c r="AY56" i="4"/>
  <c r="AZ56" i="4" s="1"/>
  <c r="BA56" i="4" s="1"/>
  <c r="AY55" i="4"/>
  <c r="AZ55" i="4" s="1"/>
  <c r="BA55" i="4" s="1"/>
  <c r="AS32" i="4"/>
  <c r="AT32" i="4" s="1"/>
  <c r="AU32" i="4" s="1"/>
  <c r="AV33" i="4"/>
  <c r="AW33" i="4" s="1"/>
  <c r="AX33" i="4" s="1"/>
  <c r="L6" i="3"/>
  <c r="L5" i="3"/>
  <c r="L7" i="3" s="1"/>
  <c r="Q16" i="3" l="1"/>
  <c r="P16" i="3"/>
  <c r="P17" i="3"/>
  <c r="Q15" i="3"/>
  <c r="Q17" i="3"/>
  <c r="P15" i="3"/>
  <c r="R16" i="3" l="1"/>
  <c r="R17" i="3"/>
  <c r="R15" i="3"/>
</calcChain>
</file>

<file path=xl/sharedStrings.xml><?xml version="1.0" encoding="utf-8"?>
<sst xmlns="http://schemas.openxmlformats.org/spreadsheetml/2006/main" count="751" uniqueCount="253">
  <si>
    <t>Card</t>
  </si>
  <si>
    <t>Number</t>
  </si>
  <si>
    <t>A</t>
  </si>
  <si>
    <t>T</t>
  </si>
  <si>
    <t>J</t>
  </si>
  <si>
    <t>Q</t>
  </si>
  <si>
    <t>K</t>
  </si>
  <si>
    <t>Number of Decks</t>
  </si>
  <si>
    <t>Player</t>
  </si>
  <si>
    <t>Pair (Player/Banker)</t>
  </si>
  <si>
    <t>Results</t>
  </si>
  <si>
    <t>H/A</t>
  </si>
  <si>
    <t>Wager</t>
  </si>
  <si>
    <t>Pair Bet House Edge Analysis</t>
  </si>
  <si>
    <t>Pairs</t>
  </si>
  <si>
    <t>Total</t>
  </si>
  <si>
    <t>Pairs Combinatorial Analysis</t>
  </si>
  <si>
    <t>Event</t>
  </si>
  <si>
    <t>N</t>
  </si>
  <si>
    <t>p</t>
  </si>
  <si>
    <t>EV</t>
  </si>
  <si>
    <t>p*EV</t>
  </si>
  <si>
    <t>Pair</t>
  </si>
  <si>
    <t>Non-Pair</t>
  </si>
  <si>
    <t>Shoe Data</t>
  </si>
  <si>
    <t>Statistical Baccarat Analyzer</t>
  </si>
  <si>
    <t>Tie (8-to-1)</t>
  </si>
  <si>
    <t>Tie (9-to-1)</t>
  </si>
  <si>
    <t>Banker (5% Comm)</t>
  </si>
  <si>
    <t>Instructions</t>
  </si>
  <si>
    <t>1. Choose the number of decks and click "Reset Shoe"</t>
  </si>
  <si>
    <t>2. As cards are dealt, click on the corresponding button</t>
  </si>
  <si>
    <t>3. Before the next hand, click on "Compute All"</t>
  </si>
  <si>
    <t>4. The correct house edge is shown in the "Results" table.</t>
  </si>
  <si>
    <t>5. A negative number corresponds to a house edge.</t>
  </si>
  <si>
    <t>6. A positive number corresponds to a player edge.</t>
  </si>
  <si>
    <t>7. At the end of the shoe, click "Reset Shoe."</t>
  </si>
  <si>
    <t>8. Green squares can be edited to any positive integer value.</t>
  </si>
  <si>
    <t>Panda 8</t>
  </si>
  <si>
    <t>Banker (NC: 6 pays 1:2)</t>
  </si>
  <si>
    <t>Banker (NC: Dragon push)</t>
  </si>
  <si>
    <t>Dragon/Fortune 7</t>
  </si>
  <si>
    <t>9. Results are not guarnateed, software is AS-IS</t>
  </si>
  <si>
    <t>Player 2</t>
  </si>
  <si>
    <t>Banker 2</t>
  </si>
  <si>
    <t xml:space="preserve">Player </t>
  </si>
  <si>
    <t>Tie</t>
  </si>
  <si>
    <t>Round</t>
  </si>
  <si>
    <t>P1</t>
  </si>
  <si>
    <t>B1</t>
  </si>
  <si>
    <t>P2</t>
  </si>
  <si>
    <t>B2</t>
  </si>
  <si>
    <t>C5</t>
  </si>
  <si>
    <t>C6</t>
  </si>
  <si>
    <t>Card Entry</t>
  </si>
  <si>
    <t>Wager Entry</t>
  </si>
  <si>
    <t>Pays</t>
  </si>
  <si>
    <t>Combinations</t>
  </si>
  <si>
    <t>Probability</t>
  </si>
  <si>
    <t>Return</t>
  </si>
  <si>
    <t>VAR</t>
  </si>
  <si>
    <t>Banker wins</t>
  </si>
  <si>
    <t>Player wins</t>
  </si>
  <si>
    <t>Banker</t>
  </si>
  <si>
    <t>Baccarat Player Bet</t>
  </si>
  <si>
    <t>Baccarat Tie Bet</t>
  </si>
  <si>
    <t>Card Value</t>
  </si>
  <si>
    <t>Winner</t>
  </si>
  <si>
    <t>Lookup #1</t>
  </si>
  <si>
    <t>Value</t>
  </si>
  <si>
    <t>Final Hand</t>
  </si>
  <si>
    <t>Start Hand</t>
  </si>
  <si>
    <t>Player Total</t>
  </si>
  <si>
    <t>Banker Total</t>
  </si>
  <si>
    <t>Amount Won/Lost</t>
  </si>
  <si>
    <t>P/B/T</t>
  </si>
  <si>
    <t>T-Win</t>
  </si>
  <si>
    <t>Total W/L</t>
  </si>
  <si>
    <t>Total T-Win</t>
  </si>
  <si>
    <t>Wagered Amount</t>
  </si>
  <si>
    <t>Hand W/L</t>
  </si>
  <si>
    <t>Baccarat Shoe Risk Analysis</t>
  </si>
  <si>
    <t>Score</t>
  </si>
  <si>
    <t>STD DEV</t>
  </si>
  <si>
    <t>z-Score</t>
  </si>
  <si>
    <t>Statistic</t>
  </si>
  <si>
    <t>Actual</t>
  </si>
  <si>
    <t>Expected</t>
  </si>
  <si>
    <t>Type</t>
  </si>
  <si>
    <t>Numeric</t>
  </si>
  <si>
    <t>Odds</t>
  </si>
  <si>
    <t>Hand Result</t>
  </si>
  <si>
    <t>Risk Flag</t>
  </si>
  <si>
    <t>First Card Analysis</t>
  </si>
  <si>
    <t>6,7,8,9</t>
  </si>
  <si>
    <t>0,1,2,3,4,5</t>
  </si>
  <si>
    <t>First Card</t>
  </si>
  <si>
    <t>Bet on</t>
  </si>
  <si>
    <t>p-Value</t>
  </si>
  <si>
    <t>Shoe Summary</t>
  </si>
  <si>
    <t>Total Wagered</t>
  </si>
  <si>
    <t>Min Bet</t>
  </si>
  <si>
    <t>Max Bet</t>
  </si>
  <si>
    <t>Average Bet</t>
  </si>
  <si>
    <t>Total W/L on B</t>
  </si>
  <si>
    <t>Total W/L on P</t>
  </si>
  <si>
    <t>Total W/L on T</t>
  </si>
  <si>
    <t>N/A</t>
  </si>
  <si>
    <t>Enter Cards and Wagers Below</t>
  </si>
  <si>
    <t>Shoe Audit</t>
  </si>
  <si>
    <t>Rank</t>
  </si>
  <si>
    <t># Dealt</t>
  </si>
  <si>
    <t># Expected</t>
  </si>
  <si>
    <t>P/B/T Dist</t>
  </si>
  <si>
    <t>P/B/T Distribution Analysis</t>
  </si>
  <si>
    <t>Baccarat Banker Bet -- Winning 6 pays 1:2</t>
  </si>
  <si>
    <t>Baccarat Banker Bet -- 5% Commission</t>
  </si>
  <si>
    <t>Banker wins with 6</t>
  </si>
  <si>
    <t>Banker wins other</t>
  </si>
  <si>
    <t>5% Commission Analysis</t>
  </si>
  <si>
    <t>Variance</t>
  </si>
  <si>
    <t>ERROR CHECK</t>
  </si>
  <si>
    <t>(U) 2020, Eliot Jacobson, Ph.D.</t>
  </si>
  <si>
    <t>(U) UNLICENSE</t>
  </si>
  <si>
    <t>Do Not Edit Below This Line</t>
  </si>
  <si>
    <t>Hands in Shoe</t>
  </si>
  <si>
    <t>Hands Played</t>
  </si>
  <si>
    <t>Net Shoe h/a</t>
  </si>
  <si>
    <t>First Card Knowledge</t>
  </si>
  <si>
    <t>Shoe Integrity Audit</t>
  </si>
  <si>
    <t>Confidence Intervals</t>
  </si>
  <si>
    <t>Low</t>
  </si>
  <si>
    <t>High</t>
  </si>
  <si>
    <t>Percent</t>
  </si>
  <si>
    <t>Chance this or better</t>
  </si>
  <si>
    <t>First Card Bar Plot</t>
  </si>
  <si>
    <t>This is free and unencumbered software released into the public domain.
Anyone is free to copy, modify, publish, use, compile, sell, or distribute this software, either in source code form or as a compiled binary, for any purpose, commercial or non-commercial, and by any means.
In jurisdictions that recognize copyright laws, the author or authors of this software dedicate any and all copyright interest in the software to the public domain. We make this dedication for the benefit of the public at large and to the detriment of our heirs and successors. We intend this dedication to be an overt act of relinquishment in perpetuity of all present and future rights to this software under copyright law.
THE SOFTWARE IS PROVIDED "AS IS", WITHOUT WARRANTY OF ANY KIND, EXPRESS OR IMPLIED, INCLUDING BUT NOT LIMITED TO THE WARRANTIES OF MERCHANTABILITY, FITNESS FOR A PARTICULAR PURPOSE AND NONINFRINGEMENT. IN NO EVENT SHALL THE AUTHORS BE LIABLE FOR ANY CLAIM, DAMAGES OR OTHER LIABILITY, WHETHER IN AN ACTION OF CONTRACT, TORT OR OTHERWISE, ARISING FROM, OUT OF OR IN CONNECTION WITH THE SOFTWARE OR THE USE OR OTHER DEALINGS IN THE SOFTWARE.
For more information, please refer to &lt;http://unlicense.org/&gt;</t>
  </si>
  <si>
    <t>Actual Wager</t>
  </si>
  <si>
    <t>P/B Exclude T</t>
  </si>
  <si>
    <t>B</t>
  </si>
  <si>
    <t>BB</t>
  </si>
  <si>
    <t>BP</t>
  </si>
  <si>
    <t>BBB</t>
  </si>
  <si>
    <t>P</t>
  </si>
  <si>
    <t>PB</t>
  </si>
  <si>
    <t>PP</t>
  </si>
  <si>
    <t>BBP</t>
  </si>
  <si>
    <t>BPB</t>
  </si>
  <si>
    <t>PBP</t>
  </si>
  <si>
    <t>BPP</t>
  </si>
  <si>
    <t>PPB</t>
  </si>
  <si>
    <t>PPP</t>
  </si>
  <si>
    <t>PBB</t>
  </si>
  <si>
    <t>Avant Dernier</t>
  </si>
  <si>
    <t>Pattern</t>
  </si>
  <si>
    <t>Bet System #1</t>
  </si>
  <si>
    <t>Bet System #2</t>
  </si>
  <si>
    <t>Bet System #3</t>
  </si>
  <si>
    <t>Last 3</t>
  </si>
  <si>
    <t>Last 2</t>
  </si>
  <si>
    <t>Streaks &amp; Chop</t>
  </si>
  <si>
    <t>Match</t>
  </si>
  <si>
    <t>Predicted</t>
  </si>
  <si>
    <t>Wagering Systems</t>
  </si>
  <si>
    <t>Streak &amp; Chop</t>
  </si>
  <si>
    <t>BBBBB</t>
  </si>
  <si>
    <t>BBBPB</t>
  </si>
  <si>
    <t>BBPBB</t>
  </si>
  <si>
    <t>BBPPB</t>
  </si>
  <si>
    <t>BPBBB</t>
  </si>
  <si>
    <t>BPBPB</t>
  </si>
  <si>
    <t>BPPBB</t>
  </si>
  <si>
    <t>BPPPB</t>
  </si>
  <si>
    <t>PBBBB</t>
  </si>
  <si>
    <t>PBBPB</t>
  </si>
  <si>
    <t>PBPBB</t>
  </si>
  <si>
    <t>PBPPB</t>
  </si>
  <si>
    <t>PPBBB</t>
  </si>
  <si>
    <t>PPBPB</t>
  </si>
  <si>
    <t>PPPBB</t>
  </si>
  <si>
    <t>PPPPB</t>
  </si>
  <si>
    <t>BBBBP</t>
  </si>
  <si>
    <t>BBBPP</t>
  </si>
  <si>
    <t>BBPBP</t>
  </si>
  <si>
    <t>BBPPP</t>
  </si>
  <si>
    <t>BPBBP</t>
  </si>
  <si>
    <t>BPBPP</t>
  </si>
  <si>
    <t>BPPBP</t>
  </si>
  <si>
    <t>BPPPP</t>
  </si>
  <si>
    <t>PBBBP</t>
  </si>
  <si>
    <t>PBBPP</t>
  </si>
  <si>
    <t>PBPBP</t>
  </si>
  <si>
    <t>PBPPP</t>
  </si>
  <si>
    <t>PPBBP</t>
  </si>
  <si>
    <t>PPBPP</t>
  </si>
  <si>
    <t>PPPBP</t>
  </si>
  <si>
    <t>PPPPP</t>
  </si>
  <si>
    <t>Last 5</t>
  </si>
  <si>
    <t>Strategy</t>
  </si>
  <si>
    <t>Possible</t>
  </si>
  <si>
    <t>Rule of 3</t>
  </si>
  <si>
    <t>Player/Banker Bet Choice Analysis</t>
  </si>
  <si>
    <t>Net</t>
  </si>
  <si>
    <t>Net with Player Win</t>
  </si>
  <si>
    <t>Net with Banker Win</t>
  </si>
  <si>
    <t>Net with Tie</t>
  </si>
  <si>
    <t>p Player Win</t>
  </si>
  <si>
    <t>p Banker Win</t>
  </si>
  <si>
    <t>p Tie</t>
  </si>
  <si>
    <t>Probabilities</t>
  </si>
  <si>
    <t>VAR Player</t>
  </si>
  <si>
    <t>VAR Banker</t>
  </si>
  <si>
    <t>VAR Tie</t>
  </si>
  <si>
    <t>Hand VAR</t>
  </si>
  <si>
    <t>Player Outcome</t>
  </si>
  <si>
    <t>Banker Outcome</t>
  </si>
  <si>
    <t>Tie Outcome</t>
  </si>
  <si>
    <t>Total Wagered on B</t>
  </si>
  <si>
    <t>Total Wagered on P</t>
  </si>
  <si>
    <t>Total Wagered on T</t>
  </si>
  <si>
    <t>Actual Game Outcome</t>
  </si>
  <si>
    <t>Actual Game Wagers</t>
  </si>
  <si>
    <t>Macros</t>
  </si>
  <si>
    <t>Player H/A</t>
  </si>
  <si>
    <t>Banker H/A</t>
  </si>
  <si>
    <t>Tie H/A</t>
  </si>
  <si>
    <t>Hand-by-Hand House Edge &amp; T-Win</t>
  </si>
  <si>
    <t>Hand-by-Hand Macro Analysis</t>
  </si>
  <si>
    <t>Hands</t>
  </si>
  <si>
    <t>Exact T-Win</t>
  </si>
  <si>
    <t>Exact Player H/A</t>
  </si>
  <si>
    <t>Exact Banker H/A</t>
  </si>
  <si>
    <t>Exact Tie H/A</t>
  </si>
  <si>
    <t>Statistical Computations</t>
  </si>
  <si>
    <t>Match %</t>
  </si>
  <si>
    <t>Shoe Composition</t>
  </si>
  <si>
    <t>House Edge</t>
  </si>
  <si>
    <t>Tiger 6</t>
  </si>
  <si>
    <t>Available For Use</t>
  </si>
  <si>
    <t>Note.  All patterns ignore Ties.</t>
  </si>
  <si>
    <t>Exact Risk Statistics</t>
  </si>
  <si>
    <t>Non-Commission Analysis</t>
  </si>
  <si>
    <t>Net with Banker Win Total Not 6</t>
  </si>
  <si>
    <t>Net with Banker Win Total Equal 6</t>
  </si>
  <si>
    <t>p Banker Win Total Equal 6</t>
  </si>
  <si>
    <t>p Banker Win Total Not 6</t>
  </si>
  <si>
    <t>VAR Banker Total Not 6</t>
  </si>
  <si>
    <t>VAR Banker Total Equal 6</t>
  </si>
  <si>
    <t>NC: BANKER WINNING 6 PAYS 1:2</t>
  </si>
  <si>
    <t>5% COMMISSION ON WINNING BANKER BETS</t>
  </si>
  <si>
    <t>Ver 4.03, 10.12.2020</t>
  </si>
  <si>
    <t>Player Bets</t>
  </si>
  <si>
    <t>Banker Bets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</si>
</sst>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5" formatCode="&quot;$&quot;#,##0_);\(&quot;$&quot;#,##0\)"/>
    <numFmt numFmtId="44" formatCode="_(&quot;$&quot;* #,##0.00_);_(&quot;$&quot;* \(#,##0.00\);_(&quot;$&quot;* &quot;-&quot;??_);_(@_)"/>
    <numFmt numFmtId="43" formatCode="_(* #,##0.00_);_(* \(#,##0.00\);_(* &quot;-&quot;??_);_(@_)"/>
    <numFmt numFmtId="164" formatCode="0.000000000"/>
    <numFmt numFmtId="165" formatCode="_(&quot;$&quot;* #,##0_);_(&quot;$&quot;* \(#,##0\);_(&quot;$&quot;* &quot;-&quot;??_);_(@_)"/>
    <numFmt numFmtId="166" formatCode="0.000"/>
    <numFmt numFmtId="167" formatCode="_(* #,##0_);_(* \(#,##0\);_(* &quot;-&quot;??_);_(@_)"/>
    <numFmt numFmtId="168" formatCode="_(* #,##0.00000000_);_(* \(#,##0.00000000\);_(* &quot;-&quot;??_);_(@_)"/>
    <numFmt numFmtId="169" formatCode="0.0%"/>
    <numFmt numFmtId="170" formatCode="0.000000"/>
  </numFmts>
  <fonts count="35" x14ac:knownFonts="1">
    <font>
      <sz val="11"/>
      <color theme="1"/>
      <name val="Calibri"/>
      <family val="2"/>
      <scheme val="minor"/>
    </font>
    <font>
      <sz val="11"/>
      <color theme="1"/>
      <name val="Calibri"/>
      <family val="2"/>
      <scheme val="minor"/>
    </font>
    <font>
      <sz val="18"/>
      <color theme="1"/>
      <name val="Calibri"/>
      <family val="2"/>
      <scheme val="minor"/>
    </font>
    <font>
      <sz val="14"/>
      <color theme="1"/>
      <name val="Calibri"/>
      <family val="2"/>
      <scheme val="minor"/>
    </font>
    <font>
      <sz val="14"/>
      <color rgb="FF000000"/>
      <name val="Calibri"/>
      <family val="2"/>
    </font>
    <font>
      <b/>
      <sz val="11"/>
      <color theme="1"/>
      <name val="Calibri"/>
      <family val="2"/>
      <scheme val="minor"/>
    </font>
    <font>
      <b/>
      <sz val="14"/>
      <color theme="0"/>
      <name val="Calibri"/>
      <family val="2"/>
      <scheme val="minor"/>
    </font>
    <font>
      <sz val="16"/>
      <color theme="0"/>
      <name val="Calibri"/>
      <family val="2"/>
      <scheme val="minor"/>
    </font>
    <font>
      <b/>
      <sz val="16"/>
      <color theme="0"/>
      <name val="Calibri"/>
      <family val="2"/>
      <scheme val="minor"/>
    </font>
    <font>
      <sz val="8"/>
      <color theme="1"/>
      <name val="Calibri"/>
      <family val="2"/>
      <scheme val="minor"/>
    </font>
    <font>
      <b/>
      <sz val="14"/>
      <color theme="1"/>
      <name val="Calibri"/>
      <family val="2"/>
      <scheme val="minor"/>
    </font>
    <font>
      <b/>
      <sz val="16"/>
      <color theme="1"/>
      <name val="Calibri"/>
      <family val="2"/>
      <scheme val="minor"/>
    </font>
    <font>
      <b/>
      <sz val="12"/>
      <color theme="1"/>
      <name val="Calibri"/>
      <family val="2"/>
      <scheme val="minor"/>
    </font>
    <font>
      <sz val="10"/>
      <color theme="1"/>
      <name val="Calibri"/>
      <family val="2"/>
      <scheme val="minor"/>
    </font>
    <font>
      <sz val="7"/>
      <color theme="1"/>
      <name val="Arial Narrow"/>
      <family val="2"/>
    </font>
    <font>
      <b/>
      <sz val="12"/>
      <color theme="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sz val="11"/>
      <color theme="0"/>
      <name val="Calibri"/>
      <family val="2"/>
      <scheme val="minor"/>
    </font>
    <font>
      <b/>
      <sz val="18"/>
      <color theme="3"/>
      <name val="Calibri Light"/>
      <family val="2"/>
      <scheme val="major"/>
    </font>
    <font>
      <sz val="11"/>
      <color rgb="FF9C6500"/>
      <name val="Calibri"/>
      <family val="2"/>
      <scheme val="minor"/>
    </font>
    <font>
      <b/>
      <sz val="10"/>
      <color theme="0"/>
      <name val="Calibri"/>
      <family val="2"/>
      <scheme val="minor"/>
    </font>
    <font>
      <sz val="9"/>
      <color theme="1"/>
      <name val="Calibri"/>
      <family val="2"/>
      <scheme val="minor"/>
    </font>
    <font>
      <b/>
      <sz val="11"/>
      <color rgb="FF000000"/>
      <name val="Calibri"/>
      <family val="2"/>
    </font>
    <font>
      <sz val="10"/>
      <name val="Calibri"/>
      <family val="2"/>
      <scheme val="minor"/>
    </font>
  </fonts>
  <fills count="48">
    <fill>
      <patternFill patternType="none"/>
    </fill>
    <fill>
      <patternFill patternType="gray125"/>
    </fill>
    <fill>
      <patternFill patternType="solid">
        <fgColor theme="0"/>
        <bgColor indexed="64"/>
      </patternFill>
    </fill>
    <fill>
      <patternFill patternType="solid">
        <fgColor rgb="FFC00000"/>
        <bgColor indexed="64"/>
      </patternFill>
    </fill>
    <fill>
      <patternFill patternType="solid">
        <fgColor theme="1" tint="0.499984740745262"/>
        <bgColor indexed="64"/>
      </patternFill>
    </fill>
    <fill>
      <patternFill patternType="solid">
        <fgColor theme="9" tint="0.59999389629810485"/>
        <bgColor indexed="64"/>
      </patternFill>
    </fill>
    <fill>
      <patternFill patternType="solid">
        <fgColor theme="9" tint="0.79998168889431442"/>
        <bgColor indexed="64"/>
      </patternFill>
    </fill>
    <fill>
      <patternFill patternType="solid">
        <fgColor theme="4" tint="0.79998168889431442"/>
        <bgColor indexed="64"/>
      </patternFill>
    </fill>
    <fill>
      <patternFill patternType="solid">
        <fgColor theme="7" tint="0.79998168889431442"/>
        <bgColor indexed="64"/>
      </patternFill>
    </fill>
    <fill>
      <patternFill patternType="solid">
        <fgColor rgb="FFFF0000"/>
        <bgColor indexed="64"/>
      </patternFill>
    </fill>
    <fill>
      <patternFill patternType="solid">
        <fgColor theme="0" tint="-0.14999847407452621"/>
        <bgColor indexed="64"/>
      </patternFill>
    </fill>
    <fill>
      <patternFill patternType="solid">
        <fgColor rgb="FF00B050"/>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1"/>
        <bgColor indexed="64"/>
      </patternFill>
    </fill>
    <fill>
      <patternFill patternType="solid">
        <fgColor theme="0" tint="-4.9989318521683403E-2"/>
        <bgColor indexed="64"/>
      </patternFill>
    </fill>
    <fill>
      <patternFill patternType="solid">
        <fgColor rgb="FF92D050"/>
        <bgColor indexed="64"/>
      </patternFill>
    </fill>
    <fill>
      <patternFill patternType="solid">
        <fgColor rgb="FFFFFF00"/>
        <bgColor indexed="64"/>
      </patternFill>
    </fill>
    <fill>
      <patternFill patternType="solid">
        <fgColor theme="7" tint="0.59999389629810485"/>
        <bgColor indexed="64"/>
      </patternFill>
    </fill>
  </fills>
  <borders count="94">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right style="thin">
        <color indexed="64"/>
      </right>
      <top style="thin">
        <color indexed="64"/>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right/>
      <top style="medium">
        <color indexed="64"/>
      </top>
      <bottom style="thin">
        <color indexed="64"/>
      </bottom>
      <diagonal/>
    </border>
    <border>
      <left/>
      <right/>
      <top/>
      <bottom style="thin">
        <color indexed="64"/>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thin">
        <color indexed="64"/>
      </left>
      <right/>
      <top style="medium">
        <color indexed="64"/>
      </top>
      <bottom style="medium">
        <color indexed="64"/>
      </bottom>
      <diagonal/>
    </border>
    <border>
      <left style="thin">
        <color indexed="64"/>
      </left>
      <right/>
      <top style="medium">
        <color indexed="64"/>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style="thin">
        <color indexed="64"/>
      </right>
      <top/>
      <bottom style="thin">
        <color indexed="64"/>
      </bottom>
      <diagonal/>
    </border>
    <border>
      <left/>
      <right style="thin">
        <color indexed="64"/>
      </right>
      <top/>
      <bottom style="medium">
        <color indexed="64"/>
      </bottom>
      <diagonal/>
    </border>
    <border>
      <left style="thin">
        <color indexed="64"/>
      </left>
      <right style="medium">
        <color indexed="64"/>
      </right>
      <top style="thin">
        <color indexed="64"/>
      </top>
      <bottom/>
      <diagonal/>
    </border>
    <border>
      <left style="medium">
        <color indexed="64"/>
      </left>
      <right style="medium">
        <color indexed="64"/>
      </right>
      <top style="medium">
        <color indexed="64"/>
      </top>
      <bottom style="thin">
        <color indexed="64"/>
      </bottom>
      <diagonal/>
    </border>
    <border>
      <left style="thin">
        <color indexed="64"/>
      </left>
      <right style="thick">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medium">
        <color indexed="64"/>
      </left>
      <right style="thin">
        <color indexed="64"/>
      </right>
      <top style="thin">
        <color indexed="64"/>
      </top>
      <bottom/>
      <diagonal/>
    </border>
    <border>
      <left/>
      <right style="thin">
        <color indexed="64"/>
      </right>
      <top style="medium">
        <color indexed="64"/>
      </top>
      <bottom/>
      <diagonal/>
    </border>
    <border>
      <left style="thick">
        <color indexed="64"/>
      </left>
      <right style="thin">
        <color indexed="64"/>
      </right>
      <top/>
      <bottom style="thin">
        <color indexed="64"/>
      </bottom>
      <diagonal/>
    </border>
    <border>
      <left style="thin">
        <color indexed="64"/>
      </left>
      <right style="thick">
        <color indexed="64"/>
      </right>
      <top/>
      <bottom style="thin">
        <color indexed="64"/>
      </bottom>
      <diagonal/>
    </border>
    <border>
      <left style="thick">
        <color indexed="64"/>
      </left>
      <right style="thin">
        <color indexed="64"/>
      </right>
      <top/>
      <bottom/>
      <diagonal/>
    </border>
    <border>
      <left style="thin">
        <color indexed="64"/>
      </left>
      <right style="thin">
        <color indexed="64"/>
      </right>
      <top/>
      <bottom/>
      <diagonal/>
    </border>
    <border>
      <left style="thin">
        <color indexed="64"/>
      </left>
      <right style="thick">
        <color indexed="64"/>
      </right>
      <top/>
      <bottom/>
      <diagonal/>
    </border>
    <border>
      <left style="thin">
        <color indexed="64"/>
      </left>
      <right style="thin">
        <color indexed="64"/>
      </right>
      <top/>
      <bottom style="medium">
        <color indexed="64"/>
      </bottom>
      <diagonal/>
    </border>
    <border>
      <left/>
      <right style="thick">
        <color indexed="64"/>
      </right>
      <top style="thin">
        <color indexed="64"/>
      </top>
      <bottom style="medium">
        <color indexed="64"/>
      </bottom>
      <diagonal/>
    </border>
    <border>
      <left style="thick">
        <color indexed="64"/>
      </left>
      <right style="thin">
        <color indexed="64"/>
      </right>
      <top style="thick">
        <color indexed="64"/>
      </top>
      <bottom style="thin">
        <color indexed="64"/>
      </bottom>
      <diagonal/>
    </border>
    <border>
      <left style="thin">
        <color indexed="64"/>
      </left>
      <right style="thin">
        <color indexed="64"/>
      </right>
      <top style="thick">
        <color indexed="64"/>
      </top>
      <bottom style="thin">
        <color indexed="64"/>
      </bottom>
      <diagonal/>
    </border>
    <border>
      <left style="thin">
        <color indexed="64"/>
      </left>
      <right style="thick">
        <color indexed="64"/>
      </right>
      <top style="thick">
        <color indexed="64"/>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bottom style="medium">
        <color indexed="64"/>
      </bottom>
      <diagonal/>
    </border>
    <border>
      <left style="thin">
        <color indexed="64"/>
      </left>
      <right style="thin">
        <color indexed="64"/>
      </right>
      <top style="thin">
        <color auto="1"/>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style="medium">
        <color indexed="64"/>
      </left>
      <right style="medium">
        <color indexed="64"/>
      </right>
      <top/>
      <bottom/>
      <diagonal/>
    </border>
    <border>
      <left style="thin">
        <color indexed="64"/>
      </left>
      <right style="thin">
        <color indexed="64"/>
      </right>
      <top style="thin">
        <color auto="1"/>
      </top>
      <bottom style="thin">
        <color indexed="64"/>
      </bottom>
      <diagonal/>
    </border>
    <border>
      <left style="thick">
        <color indexed="64"/>
      </left>
      <right style="thin">
        <color indexed="64"/>
      </right>
      <top style="thin">
        <color auto="1"/>
      </top>
      <bottom style="thin">
        <color indexed="64"/>
      </bottom>
      <diagonal/>
    </border>
    <border>
      <left style="thin">
        <color indexed="64"/>
      </left>
      <right style="thick">
        <color indexed="64"/>
      </right>
      <top style="thin">
        <color auto="1"/>
      </top>
      <bottom style="thin">
        <color indexed="64"/>
      </bottom>
      <diagonal/>
    </border>
    <border>
      <left style="thick">
        <color indexed="64"/>
      </left>
      <right style="thin">
        <color indexed="64"/>
      </right>
      <top style="thin">
        <color auto="1"/>
      </top>
      <bottom style="thick">
        <color indexed="64"/>
      </bottom>
      <diagonal/>
    </border>
    <border>
      <left style="thin">
        <color indexed="64"/>
      </left>
      <right style="thin">
        <color indexed="64"/>
      </right>
      <top style="thin">
        <color auto="1"/>
      </top>
      <bottom style="thick">
        <color indexed="64"/>
      </bottom>
      <diagonal/>
    </border>
    <border>
      <left style="thin">
        <color indexed="64"/>
      </left>
      <right style="thick">
        <color indexed="64"/>
      </right>
      <top style="thin">
        <color auto="1"/>
      </top>
      <bottom style="thick">
        <color indexed="64"/>
      </bottom>
      <diagonal/>
    </border>
  </borders>
  <cellStyleXfs count="45">
    <xf numFmtId="0" fontId="0" fillId="0" borderId="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16" fillId="0" borderId="48" applyNumberFormat="0" applyFill="0" applyAlignment="0" applyProtection="0"/>
    <xf numFmtId="0" fontId="17" fillId="0" borderId="49" applyNumberFormat="0" applyFill="0" applyAlignment="0" applyProtection="0"/>
    <xf numFmtId="0" fontId="18" fillId="0" borderId="50" applyNumberFormat="0" applyFill="0" applyAlignment="0" applyProtection="0"/>
    <xf numFmtId="0" fontId="18" fillId="0" borderId="0" applyNumberFormat="0" applyFill="0" applyBorder="0" applyAlignment="0" applyProtection="0"/>
    <xf numFmtId="0" fontId="19" fillId="12" borderId="0" applyNumberFormat="0" applyBorder="0" applyAlignment="0" applyProtection="0"/>
    <xf numFmtId="0" fontId="20" fillId="13" borderId="0" applyNumberFormat="0" applyBorder="0" applyAlignment="0" applyProtection="0"/>
    <xf numFmtId="0" fontId="21" fillId="15" borderId="51" applyNumberFormat="0" applyAlignment="0" applyProtection="0"/>
    <xf numFmtId="0" fontId="22" fillId="16" borderId="52" applyNumberFormat="0" applyAlignment="0" applyProtection="0"/>
    <xf numFmtId="0" fontId="23" fillId="16" borderId="51" applyNumberFormat="0" applyAlignment="0" applyProtection="0"/>
    <xf numFmtId="0" fontId="24" fillId="0" borderId="53" applyNumberFormat="0" applyFill="0" applyAlignment="0" applyProtection="0"/>
    <xf numFmtId="0" fontId="25" fillId="17" borderId="54" applyNumberFormat="0" applyAlignment="0" applyProtection="0"/>
    <xf numFmtId="0" fontId="26" fillId="0" borderId="0" applyNumberFormat="0" applyFill="0" applyBorder="0" applyAlignment="0" applyProtection="0"/>
    <xf numFmtId="0" fontId="1" fillId="18" borderId="55" applyNumberFormat="0" applyFont="0" applyAlignment="0" applyProtection="0"/>
    <xf numFmtId="0" fontId="27" fillId="0" borderId="0" applyNumberFormat="0" applyFill="0" applyBorder="0" applyAlignment="0" applyProtection="0"/>
    <xf numFmtId="0" fontId="5" fillId="0" borderId="56" applyNumberFormat="0" applyFill="0" applyAlignment="0" applyProtection="0"/>
    <xf numFmtId="0" fontId="28" fillId="19" borderId="0" applyNumberFormat="0" applyBorder="0" applyAlignment="0" applyProtection="0"/>
    <xf numFmtId="0" fontId="1" fillId="20" borderId="0" applyNumberFormat="0" applyBorder="0" applyAlignment="0" applyProtection="0"/>
    <xf numFmtId="0" fontId="1" fillId="21" borderId="0" applyNumberFormat="0" applyBorder="0" applyAlignment="0" applyProtection="0"/>
    <xf numFmtId="0" fontId="28" fillId="23" borderId="0" applyNumberFormat="0" applyBorder="0" applyAlignment="0" applyProtection="0"/>
    <xf numFmtId="0" fontId="1" fillId="24" borderId="0" applyNumberFormat="0" applyBorder="0" applyAlignment="0" applyProtection="0"/>
    <xf numFmtId="0" fontId="1" fillId="25" borderId="0" applyNumberFormat="0" applyBorder="0" applyAlignment="0" applyProtection="0"/>
    <xf numFmtId="0" fontId="28" fillId="27" borderId="0" applyNumberFormat="0" applyBorder="0" applyAlignment="0" applyProtection="0"/>
    <xf numFmtId="0" fontId="1" fillId="28" borderId="0" applyNumberFormat="0" applyBorder="0" applyAlignment="0" applyProtection="0"/>
    <xf numFmtId="0" fontId="1" fillId="29" borderId="0" applyNumberFormat="0" applyBorder="0" applyAlignment="0" applyProtection="0"/>
    <xf numFmtId="0" fontId="28" fillId="31" borderId="0" applyNumberFormat="0" applyBorder="0" applyAlignment="0" applyProtection="0"/>
    <xf numFmtId="0" fontId="1" fillId="32" borderId="0" applyNumberFormat="0" applyBorder="0" applyAlignment="0" applyProtection="0"/>
    <xf numFmtId="0" fontId="1" fillId="33" borderId="0" applyNumberFormat="0" applyBorder="0" applyAlignment="0" applyProtection="0"/>
    <xf numFmtId="0" fontId="28" fillId="35" borderId="0" applyNumberFormat="0" applyBorder="0" applyAlignment="0" applyProtection="0"/>
    <xf numFmtId="0" fontId="1" fillId="36" borderId="0" applyNumberFormat="0" applyBorder="0" applyAlignment="0" applyProtection="0"/>
    <xf numFmtId="0" fontId="1" fillId="37" borderId="0" applyNumberFormat="0" applyBorder="0" applyAlignment="0" applyProtection="0"/>
    <xf numFmtId="0" fontId="28" fillId="39" borderId="0" applyNumberFormat="0" applyBorder="0" applyAlignment="0" applyProtection="0"/>
    <xf numFmtId="0" fontId="1" fillId="40" borderId="0" applyNumberFormat="0" applyBorder="0" applyAlignment="0" applyProtection="0"/>
    <xf numFmtId="0" fontId="1" fillId="41" borderId="0" applyNumberFormat="0" applyBorder="0" applyAlignment="0" applyProtection="0"/>
    <xf numFmtId="0" fontId="29" fillId="0" borderId="0" applyNumberFormat="0" applyFill="0" applyBorder="0" applyAlignment="0" applyProtection="0"/>
    <xf numFmtId="0" fontId="30" fillId="14" borderId="0" applyNumberFormat="0" applyBorder="0" applyAlignment="0" applyProtection="0"/>
    <xf numFmtId="0" fontId="28" fillId="22" borderId="0" applyNumberFormat="0" applyBorder="0" applyAlignment="0" applyProtection="0"/>
    <xf numFmtId="0" fontId="28" fillId="26" borderId="0" applyNumberFormat="0" applyBorder="0" applyAlignment="0" applyProtection="0"/>
    <xf numFmtId="0" fontId="28" fillId="30" borderId="0" applyNumberFormat="0" applyBorder="0" applyAlignment="0" applyProtection="0"/>
    <xf numFmtId="0" fontId="28" fillId="34" borderId="0" applyNumberFormat="0" applyBorder="0" applyAlignment="0" applyProtection="0"/>
    <xf numFmtId="0" fontId="28" fillId="38" borderId="0" applyNumberFormat="0" applyBorder="0" applyAlignment="0" applyProtection="0"/>
    <xf numFmtId="0" fontId="28" fillId="42" borderId="0" applyNumberFormat="0" applyBorder="0" applyAlignment="0" applyProtection="0"/>
  </cellStyleXfs>
  <cellXfs count="654">
    <xf numFmtId="0" fontId="0" fillId="0" borderId="0" xfId="0"/>
    <xf numFmtId="0" fontId="0" fillId="0" borderId="1" xfId="0" applyBorder="1"/>
    <xf numFmtId="0" fontId="0" fillId="0" borderId="1" xfId="0" applyBorder="1" applyAlignment="1">
      <alignment horizontal="center"/>
    </xf>
    <xf numFmtId="0" fontId="0" fillId="2" borderId="0" xfId="0" applyFill="1"/>
    <xf numFmtId="0" fontId="0" fillId="2" borderId="0" xfId="0" applyFill="1" applyBorder="1"/>
    <xf numFmtId="0" fontId="0" fillId="2" borderId="7" xfId="0" applyFill="1" applyBorder="1"/>
    <xf numFmtId="0" fontId="0" fillId="2" borderId="3" xfId="0" applyFill="1" applyBorder="1"/>
    <xf numFmtId="0" fontId="0" fillId="2" borderId="4" xfId="0" applyFill="1" applyBorder="1"/>
    <xf numFmtId="0" fontId="0" fillId="2" borderId="5" xfId="0" applyFill="1" applyBorder="1"/>
    <xf numFmtId="0" fontId="0" fillId="2" borderId="10" xfId="0" applyFill="1" applyBorder="1"/>
    <xf numFmtId="0" fontId="0" fillId="2" borderId="12" xfId="0" applyFill="1" applyBorder="1"/>
    <xf numFmtId="0" fontId="2" fillId="2" borderId="0" xfId="0" applyFont="1" applyFill="1" applyBorder="1" applyAlignment="1">
      <alignment horizontal="center" vertical="center"/>
    </xf>
    <xf numFmtId="0" fontId="0" fillId="4" borderId="0" xfId="0" applyFill="1"/>
    <xf numFmtId="0" fontId="3" fillId="5" borderId="2" xfId="0" applyFont="1" applyFill="1" applyBorder="1" applyAlignment="1">
      <alignment horizontal="center" vertical="center"/>
    </xf>
    <xf numFmtId="0" fontId="0" fillId="2" borderId="11" xfId="0" applyFill="1" applyBorder="1"/>
    <xf numFmtId="0" fontId="0" fillId="2" borderId="13" xfId="0" applyFill="1" applyBorder="1"/>
    <xf numFmtId="0" fontId="10" fillId="2" borderId="2" xfId="0" applyFont="1" applyFill="1" applyBorder="1" applyAlignment="1">
      <alignment horizontal="center" vertical="center"/>
    </xf>
    <xf numFmtId="0" fontId="2" fillId="2" borderId="21" xfId="0" applyFont="1" applyFill="1" applyBorder="1" applyAlignment="1">
      <alignment horizontal="center" vertical="center"/>
    </xf>
    <xf numFmtId="0" fontId="2" fillId="2" borderId="19" xfId="0" applyFont="1" applyFill="1" applyBorder="1" applyAlignment="1">
      <alignment horizontal="center" vertical="center"/>
    </xf>
    <xf numFmtId="0" fontId="11" fillId="2" borderId="14" xfId="0" applyFont="1" applyFill="1" applyBorder="1" applyAlignment="1">
      <alignment horizontal="center" vertical="center"/>
    </xf>
    <xf numFmtId="0" fontId="3" fillId="6" borderId="22" xfId="0" applyFont="1" applyFill="1" applyBorder="1" applyAlignment="1">
      <alignment horizontal="center" vertical="center"/>
    </xf>
    <xf numFmtId="0" fontId="3" fillId="6" borderId="20" xfId="0" applyFont="1" applyFill="1" applyBorder="1" applyAlignment="1">
      <alignment horizontal="center" vertical="center"/>
    </xf>
    <xf numFmtId="0" fontId="3" fillId="2" borderId="9" xfId="0" applyFont="1" applyFill="1" applyBorder="1" applyAlignment="1">
      <alignment horizontal="center" vertical="center"/>
    </xf>
    <xf numFmtId="10" fontId="13" fillId="2" borderId="15" xfId="1" applyNumberFormat="1" applyFont="1" applyFill="1" applyBorder="1"/>
    <xf numFmtId="10" fontId="13" fillId="2" borderId="15" xfId="0" applyNumberFormat="1" applyFont="1" applyFill="1" applyBorder="1"/>
    <xf numFmtId="0" fontId="9" fillId="2" borderId="10" xfId="0" applyFont="1" applyFill="1" applyBorder="1" applyAlignment="1">
      <alignment horizontal="left" indent="1"/>
    </xf>
    <xf numFmtId="0" fontId="9" fillId="2" borderId="0" xfId="0" applyFont="1" applyFill="1" applyBorder="1" applyAlignment="1">
      <alignment horizontal="left" indent="1"/>
    </xf>
    <xf numFmtId="0" fontId="9" fillId="2" borderId="7" xfId="0" applyFont="1" applyFill="1" applyBorder="1" applyAlignment="1">
      <alignment horizontal="left" indent="1"/>
    </xf>
    <xf numFmtId="0" fontId="0" fillId="0" borderId="0" xfId="0" applyAlignment="1">
      <alignment horizontal="center"/>
    </xf>
    <xf numFmtId="0" fontId="5" fillId="7" borderId="29" xfId="0" applyFont="1" applyFill="1" applyBorder="1" applyAlignment="1">
      <alignment horizontal="center" wrapText="1"/>
    </xf>
    <xf numFmtId="0" fontId="0" fillId="0" borderId="0" xfId="0" applyFill="1" applyBorder="1" applyAlignment="1">
      <alignment horizontal="center"/>
    </xf>
    <xf numFmtId="0" fontId="0" fillId="0" borderId="27" xfId="0" applyBorder="1" applyAlignment="1">
      <alignment horizontal="center"/>
    </xf>
    <xf numFmtId="0" fontId="5" fillId="7" borderId="31" xfId="0" applyFont="1" applyFill="1" applyBorder="1" applyAlignment="1">
      <alignment horizontal="center" wrapText="1"/>
    </xf>
    <xf numFmtId="0" fontId="5" fillId="7" borderId="34" xfId="0" applyFont="1" applyFill="1" applyBorder="1" applyAlignment="1">
      <alignment horizontal="center" wrapText="1"/>
    </xf>
    <xf numFmtId="0" fontId="5" fillId="8" borderId="2" xfId="0" applyFont="1" applyFill="1" applyBorder="1" applyAlignment="1">
      <alignment horizontal="center"/>
    </xf>
    <xf numFmtId="0" fontId="0" fillId="0" borderId="1" xfId="0" applyBorder="1" applyAlignment="1">
      <alignment wrapText="1"/>
    </xf>
    <xf numFmtId="3" fontId="0" fillId="0" borderId="1" xfId="0" applyNumberFormat="1" applyBorder="1" applyAlignment="1">
      <alignment wrapText="1"/>
    </xf>
    <xf numFmtId="164" fontId="0" fillId="0" borderId="1" xfId="0" applyNumberFormat="1" applyBorder="1"/>
    <xf numFmtId="0" fontId="0" fillId="0" borderId="29" xfId="0" applyBorder="1" applyAlignment="1">
      <alignment wrapText="1"/>
    </xf>
    <xf numFmtId="0" fontId="0" fillId="0" borderId="2" xfId="0" applyBorder="1"/>
    <xf numFmtId="0" fontId="0" fillId="0" borderId="27" xfId="0" applyBorder="1" applyAlignment="1">
      <alignment wrapText="1"/>
    </xf>
    <xf numFmtId="0" fontId="0" fillId="0" borderId="31" xfId="0" applyBorder="1" applyAlignment="1">
      <alignment wrapText="1"/>
    </xf>
    <xf numFmtId="0" fontId="0" fillId="8" borderId="2" xfId="0" applyFill="1" applyBorder="1" applyAlignment="1">
      <alignment wrapText="1"/>
    </xf>
    <xf numFmtId="0" fontId="5" fillId="7" borderId="16" xfId="0" applyFont="1" applyFill="1" applyBorder="1" applyAlignment="1">
      <alignment horizontal="center" wrapText="1"/>
    </xf>
    <xf numFmtId="0" fontId="5" fillId="7" borderId="17" xfId="0" applyFont="1" applyFill="1" applyBorder="1" applyAlignment="1">
      <alignment horizontal="center" wrapText="1"/>
    </xf>
    <xf numFmtId="0" fontId="0" fillId="7" borderId="1" xfId="0" applyFill="1" applyBorder="1" applyAlignment="1">
      <alignment horizontal="center"/>
    </xf>
    <xf numFmtId="0" fontId="5" fillId="7" borderId="37" xfId="0" applyFont="1" applyFill="1" applyBorder="1" applyAlignment="1">
      <alignment horizontal="center" wrapText="1"/>
    </xf>
    <xf numFmtId="0" fontId="5" fillId="7" borderId="38" xfId="0" applyFont="1" applyFill="1" applyBorder="1" applyAlignment="1">
      <alignment horizontal="center" wrapText="1"/>
    </xf>
    <xf numFmtId="0" fontId="5" fillId="7" borderId="39" xfId="0" applyFont="1" applyFill="1" applyBorder="1" applyAlignment="1">
      <alignment horizontal="center" wrapText="1"/>
    </xf>
    <xf numFmtId="0" fontId="0" fillId="0" borderId="19" xfId="0" applyBorder="1" applyAlignment="1">
      <alignment horizontal="center"/>
    </xf>
    <xf numFmtId="0" fontId="0" fillId="0" borderId="30" xfId="0" applyBorder="1" applyAlignment="1">
      <alignment horizontal="center"/>
    </xf>
    <xf numFmtId="0" fontId="0" fillId="0" borderId="6" xfId="0" applyBorder="1" applyAlignment="1">
      <alignment horizontal="center"/>
    </xf>
    <xf numFmtId="0" fontId="0" fillId="0" borderId="15" xfId="0" applyBorder="1" applyAlignment="1">
      <alignment horizontal="center"/>
    </xf>
    <xf numFmtId="0" fontId="0" fillId="0" borderId="20" xfId="0" applyBorder="1" applyAlignment="1">
      <alignment horizontal="center"/>
    </xf>
    <xf numFmtId="0" fontId="0" fillId="0" borderId="36" xfId="0" applyBorder="1" applyAlignment="1">
      <alignment horizontal="center"/>
    </xf>
    <xf numFmtId="0" fontId="0" fillId="0" borderId="8" xfId="0" applyBorder="1" applyAlignment="1">
      <alignment horizontal="center"/>
    </xf>
    <xf numFmtId="0" fontId="0" fillId="0" borderId="9" xfId="0" applyBorder="1" applyAlignment="1">
      <alignment horizontal="center"/>
    </xf>
    <xf numFmtId="0" fontId="5" fillId="7" borderId="5" xfId="0" applyFont="1" applyFill="1" applyBorder="1" applyAlignment="1">
      <alignment horizontal="center" wrapText="1"/>
    </xf>
    <xf numFmtId="0" fontId="0" fillId="0" borderId="43" xfId="0" applyBorder="1" applyAlignment="1">
      <alignment horizontal="center"/>
    </xf>
    <xf numFmtId="0" fontId="0" fillId="0" borderId="44" xfId="0" applyBorder="1" applyAlignment="1">
      <alignment horizontal="center"/>
    </xf>
    <xf numFmtId="0" fontId="0" fillId="0" borderId="45" xfId="0" applyBorder="1" applyAlignment="1">
      <alignment horizontal="center"/>
    </xf>
    <xf numFmtId="0" fontId="5" fillId="7" borderId="4" xfId="0" applyFont="1" applyFill="1" applyBorder="1" applyAlignment="1">
      <alignment horizontal="center" wrapText="1"/>
    </xf>
    <xf numFmtId="44" fontId="0" fillId="0" borderId="0" xfId="2" applyFont="1"/>
    <xf numFmtId="0" fontId="5" fillId="10" borderId="16" xfId="0" applyFont="1" applyFill="1" applyBorder="1" applyAlignment="1">
      <alignment horizontal="center" wrapText="1"/>
    </xf>
    <xf numFmtId="0" fontId="5" fillId="10" borderId="46" xfId="0" applyFont="1" applyFill="1" applyBorder="1" applyAlignment="1">
      <alignment horizontal="center" wrapText="1"/>
    </xf>
    <xf numFmtId="44" fontId="5" fillId="10" borderId="2" xfId="2" applyFont="1" applyFill="1" applyBorder="1" applyAlignment="1">
      <alignment horizontal="center" wrapText="1"/>
    </xf>
    <xf numFmtId="0" fontId="0" fillId="0" borderId="1" xfId="0" applyBorder="1" applyAlignment="1">
      <alignment horizontal="center"/>
    </xf>
    <xf numFmtId="165" fontId="5" fillId="6" borderId="16" xfId="2" applyNumberFormat="1" applyFont="1" applyFill="1" applyBorder="1" applyAlignment="1">
      <alignment horizontal="center" wrapText="1"/>
    </xf>
    <xf numFmtId="165" fontId="5" fillId="6" borderId="18" xfId="2" applyNumberFormat="1" applyFont="1" applyFill="1" applyBorder="1" applyAlignment="1">
      <alignment horizontal="center" wrapText="1"/>
    </xf>
    <xf numFmtId="165" fontId="5" fillId="6" borderId="17" xfId="2" applyNumberFormat="1" applyFont="1" applyFill="1" applyBorder="1" applyAlignment="1">
      <alignment horizontal="center" wrapText="1"/>
    </xf>
    <xf numFmtId="0" fontId="0" fillId="0" borderId="0" xfId="0" applyFill="1" applyBorder="1"/>
    <xf numFmtId="0" fontId="6" fillId="0" borderId="0" xfId="0" applyFont="1" applyFill="1" applyBorder="1" applyAlignment="1"/>
    <xf numFmtId="0" fontId="5" fillId="10" borderId="16" xfId="0" applyFont="1" applyFill="1" applyBorder="1" applyAlignment="1">
      <alignment horizontal="center"/>
    </xf>
    <xf numFmtId="0" fontId="5" fillId="10" borderId="17" xfId="0" applyFont="1" applyFill="1" applyBorder="1" applyAlignment="1">
      <alignment horizontal="center"/>
    </xf>
    <xf numFmtId="0" fontId="5" fillId="10" borderId="37" xfId="0" applyFont="1" applyFill="1" applyBorder="1" applyAlignment="1">
      <alignment horizontal="center"/>
    </xf>
    <xf numFmtId="0" fontId="5" fillId="10" borderId="38" xfId="0" applyFont="1" applyFill="1" applyBorder="1" applyAlignment="1">
      <alignment horizontal="center"/>
    </xf>
    <xf numFmtId="0" fontId="5" fillId="10" borderId="39" xfId="0" applyFont="1" applyFill="1" applyBorder="1" applyAlignment="1">
      <alignment horizontal="center"/>
    </xf>
    <xf numFmtId="0" fontId="0" fillId="0" borderId="0" xfId="0" applyBorder="1"/>
    <xf numFmtId="168" fontId="0" fillId="0" borderId="1" xfId="0" applyNumberFormat="1" applyBorder="1" applyAlignment="1">
      <alignment wrapText="1"/>
    </xf>
    <xf numFmtId="167" fontId="0" fillId="0" borderId="1" xfId="3" applyNumberFormat="1" applyFont="1" applyFill="1" applyBorder="1"/>
    <xf numFmtId="168" fontId="0" fillId="0" borderId="1" xfId="0" applyNumberFormat="1" applyBorder="1"/>
    <xf numFmtId="0" fontId="5" fillId="44" borderId="1" xfId="0" applyFont="1" applyFill="1" applyBorder="1" applyAlignment="1">
      <alignment horizontal="center" vertical="center" wrapText="1"/>
    </xf>
    <xf numFmtId="0" fontId="0" fillId="0" borderId="0" xfId="0"/>
    <xf numFmtId="0" fontId="12" fillId="2" borderId="37" xfId="0" applyFont="1" applyFill="1" applyBorder="1" applyAlignment="1">
      <alignment horizontal="center"/>
    </xf>
    <xf numFmtId="0" fontId="12" fillId="2" borderId="39" xfId="0" applyFont="1" applyFill="1" applyBorder="1" applyAlignment="1">
      <alignment horizontal="center"/>
    </xf>
    <xf numFmtId="10" fontId="13" fillId="2" borderId="14" xfId="1" applyNumberFormat="1" applyFont="1" applyFill="1" applyBorder="1"/>
    <xf numFmtId="0" fontId="13" fillId="0" borderId="15" xfId="0" applyFont="1" applyBorder="1" applyAlignment="1">
      <alignment horizontal="center"/>
    </xf>
    <xf numFmtId="0" fontId="13" fillId="0" borderId="9" xfId="0" applyFont="1" applyBorder="1" applyAlignment="1">
      <alignment horizontal="center"/>
    </xf>
    <xf numFmtId="0" fontId="13" fillId="0" borderId="6" xfId="0" applyFont="1" applyBorder="1" applyAlignment="1">
      <alignment horizontal="center"/>
    </xf>
    <xf numFmtId="0" fontId="13" fillId="0" borderId="8" xfId="0" applyFont="1" applyBorder="1" applyAlignment="1">
      <alignment horizontal="center"/>
    </xf>
    <xf numFmtId="0" fontId="13" fillId="0" borderId="43" xfId="0" applyFont="1" applyBorder="1" applyAlignment="1">
      <alignment horizontal="center"/>
    </xf>
    <xf numFmtId="0" fontId="13" fillId="0" borderId="44" xfId="0" applyFont="1" applyBorder="1" applyAlignment="1">
      <alignment horizontal="center"/>
    </xf>
    <xf numFmtId="0" fontId="13" fillId="0" borderId="1" xfId="0" applyFont="1" applyBorder="1" applyAlignment="1">
      <alignment horizontal="center"/>
    </xf>
    <xf numFmtId="0" fontId="13" fillId="0" borderId="45" xfId="0" applyFont="1" applyBorder="1" applyAlignment="1">
      <alignment horizontal="center"/>
    </xf>
    <xf numFmtId="0" fontId="13" fillId="0" borderId="19" xfId="0" applyFont="1" applyBorder="1" applyAlignment="1">
      <alignment horizontal="center"/>
    </xf>
    <xf numFmtId="0" fontId="13" fillId="0" borderId="20" xfId="0" applyFont="1" applyBorder="1" applyAlignment="1">
      <alignment horizontal="center"/>
    </xf>
    <xf numFmtId="0" fontId="13" fillId="2" borderId="30" xfId="0" applyFont="1" applyFill="1" applyBorder="1"/>
    <xf numFmtId="0" fontId="13" fillId="2" borderId="6" xfId="0" applyFont="1" applyFill="1" applyBorder="1"/>
    <xf numFmtId="0" fontId="0" fillId="0" borderId="6" xfId="0" applyBorder="1"/>
    <xf numFmtId="0" fontId="14" fillId="0" borderId="0" xfId="0" applyFont="1" applyFill="1" applyBorder="1" applyAlignment="1">
      <alignment vertical="top" wrapText="1"/>
    </xf>
    <xf numFmtId="0" fontId="5" fillId="10" borderId="2" xfId="0" applyFont="1" applyFill="1" applyBorder="1" applyAlignment="1">
      <alignment horizontal="center" wrapText="1"/>
    </xf>
    <xf numFmtId="0" fontId="31" fillId="0" borderId="43" xfId="0" applyFont="1" applyBorder="1" applyAlignment="1">
      <alignment horizontal="center"/>
    </xf>
    <xf numFmtId="0" fontId="31" fillId="0" borderId="15" xfId="0" applyFont="1" applyBorder="1" applyAlignment="1">
      <alignment horizontal="center"/>
    </xf>
    <xf numFmtId="0" fontId="31" fillId="0" borderId="11" xfId="0" applyFont="1" applyBorder="1" applyAlignment="1">
      <alignment horizontal="center"/>
    </xf>
    <xf numFmtId="0" fontId="31" fillId="0" borderId="9" xfId="0" applyFont="1" applyBorder="1" applyAlignment="1">
      <alignment horizontal="center"/>
    </xf>
    <xf numFmtId="0" fontId="0" fillId="0" borderId="0" xfId="0" applyFill="1" applyAlignment="1">
      <alignment horizontal="center"/>
    </xf>
    <xf numFmtId="0" fontId="0" fillId="0" borderId="1" xfId="0" applyBorder="1" applyAlignment="1">
      <alignment horizontal="center"/>
    </xf>
    <xf numFmtId="0" fontId="28" fillId="0" borderId="0" xfId="0" applyFont="1" applyFill="1" applyBorder="1" applyAlignment="1"/>
    <xf numFmtId="0" fontId="0" fillId="0" borderId="0" xfId="0" applyFill="1" applyBorder="1" applyAlignment="1">
      <alignment horizontal="center" wrapText="1"/>
    </xf>
    <xf numFmtId="0" fontId="25" fillId="0" borderId="0" xfId="0" applyFont="1" applyFill="1" applyBorder="1" applyAlignment="1"/>
    <xf numFmtId="0" fontId="5" fillId="10" borderId="17" xfId="0" applyFont="1" applyFill="1" applyBorder="1" applyAlignment="1">
      <alignment horizontal="center" wrapText="1"/>
    </xf>
    <xf numFmtId="0" fontId="0" fillId="0" borderId="30" xfId="0" applyBorder="1"/>
    <xf numFmtId="0" fontId="0" fillId="0" borderId="14" xfId="0" applyBorder="1"/>
    <xf numFmtId="0" fontId="0" fillId="0" borderId="6" xfId="0" applyFill="1" applyBorder="1" applyAlignment="1">
      <alignment horizontal="center"/>
    </xf>
    <xf numFmtId="0" fontId="0" fillId="0" borderId="8" xfId="0" applyFill="1" applyBorder="1" applyAlignment="1">
      <alignment horizontal="center"/>
    </xf>
    <xf numFmtId="0" fontId="0" fillId="0" borderId="15" xfId="0" applyBorder="1"/>
    <xf numFmtId="0" fontId="0" fillId="0" borderId="0" xfId="0" applyBorder="1" applyAlignment="1">
      <alignment horizontal="center"/>
    </xf>
    <xf numFmtId="0" fontId="0" fillId="0" borderId="35" xfId="0" applyBorder="1"/>
    <xf numFmtId="0" fontId="0" fillId="0" borderId="27" xfId="0" applyBorder="1"/>
    <xf numFmtId="0" fontId="0" fillId="0" borderId="30" xfId="0" applyFont="1" applyBorder="1"/>
    <xf numFmtId="0" fontId="0" fillId="0" borderId="19" xfId="0" applyFont="1" applyBorder="1" applyAlignment="1">
      <alignment horizontal="center"/>
    </xf>
    <xf numFmtId="0" fontId="0" fillId="0" borderId="14" xfId="0" applyFont="1" applyBorder="1"/>
    <xf numFmtId="0" fontId="0" fillId="0" borderId="6" xfId="0" applyFont="1" applyBorder="1"/>
    <xf numFmtId="0" fontId="0" fillId="0" borderId="1" xfId="0" applyFont="1" applyBorder="1" applyAlignment="1">
      <alignment horizontal="center"/>
    </xf>
    <xf numFmtId="0" fontId="0" fillId="0" borderId="15" xfId="0" applyFont="1" applyBorder="1"/>
    <xf numFmtId="0" fontId="0" fillId="0" borderId="15" xfId="0" applyFont="1" applyBorder="1" applyAlignment="1">
      <alignment horizontal="center"/>
    </xf>
    <xf numFmtId="0" fontId="0" fillId="0" borderId="6" xfId="0" applyFont="1" applyBorder="1" applyAlignment="1">
      <alignment horizontal="center"/>
    </xf>
    <xf numFmtId="0" fontId="0" fillId="0" borderId="8" xfId="0" applyFont="1" applyBorder="1" applyAlignment="1">
      <alignment horizontal="center"/>
    </xf>
    <xf numFmtId="0" fontId="0" fillId="0" borderId="20" xfId="0" applyFont="1" applyBorder="1" applyAlignment="1">
      <alignment horizontal="center"/>
    </xf>
    <xf numFmtId="0" fontId="0" fillId="0" borderId="9" xfId="0" applyFont="1" applyBorder="1" applyAlignment="1">
      <alignment horizontal="center"/>
    </xf>
    <xf numFmtId="169" fontId="13" fillId="0" borderId="14" xfId="1" applyNumberFormat="1" applyFont="1" applyBorder="1" applyAlignment="1">
      <alignment horizontal="center"/>
    </xf>
    <xf numFmtId="169" fontId="13" fillId="0" borderId="15" xfId="1" applyNumberFormat="1" applyFont="1" applyBorder="1" applyAlignment="1">
      <alignment horizontal="center"/>
    </xf>
    <xf numFmtId="169" fontId="13" fillId="0" borderId="9" xfId="1" applyNumberFormat="1" applyFont="1" applyBorder="1" applyAlignment="1">
      <alignment horizontal="center"/>
    </xf>
    <xf numFmtId="0" fontId="5" fillId="7" borderId="62" xfId="0" applyFont="1" applyFill="1" applyBorder="1" applyAlignment="1">
      <alignment horizontal="center" wrapText="1"/>
    </xf>
    <xf numFmtId="0" fontId="5" fillId="7" borderId="2" xfId="0" applyFont="1" applyFill="1" applyBorder="1" applyAlignment="1">
      <alignment horizontal="center" wrapText="1"/>
    </xf>
    <xf numFmtId="0" fontId="5" fillId="10" borderId="39" xfId="0" applyFont="1" applyFill="1" applyBorder="1" applyAlignment="1">
      <alignment horizontal="center" wrapText="1"/>
    </xf>
    <xf numFmtId="0" fontId="0" fillId="0" borderId="30" xfId="0" applyFill="1" applyBorder="1" applyAlignment="1">
      <alignment horizontal="center"/>
    </xf>
    <xf numFmtId="0" fontId="6" fillId="0" borderId="0" xfId="0" applyFont="1" applyFill="1" applyBorder="1" applyAlignment="1">
      <alignment horizontal="center"/>
    </xf>
    <xf numFmtId="0" fontId="5" fillId="0" borderId="0" xfId="0" applyFont="1" applyFill="1" applyBorder="1" applyAlignment="1">
      <alignment horizontal="center" wrapText="1"/>
    </xf>
    <xf numFmtId="165" fontId="0" fillId="0" borderId="0" xfId="2" applyNumberFormat="1" applyFont="1" applyFill="1" applyBorder="1" applyAlignment="1">
      <alignment horizontal="center"/>
    </xf>
    <xf numFmtId="0" fontId="6" fillId="3" borderId="10" xfId="0" applyFont="1" applyFill="1" applyBorder="1" applyAlignment="1">
      <alignment horizontal="center"/>
    </xf>
    <xf numFmtId="0" fontId="5" fillId="7" borderId="18" xfId="0" applyFont="1" applyFill="1" applyBorder="1" applyAlignment="1">
      <alignment horizontal="center" wrapText="1"/>
    </xf>
    <xf numFmtId="0" fontId="0" fillId="0" borderId="44" xfId="0" applyBorder="1"/>
    <xf numFmtId="169" fontId="5" fillId="10" borderId="60" xfId="1" applyNumberFormat="1" applyFont="1" applyFill="1" applyBorder="1" applyAlignment="1">
      <alignment horizontal="center"/>
    </xf>
    <xf numFmtId="0" fontId="0" fillId="45" borderId="15" xfId="0" applyFill="1" applyBorder="1" applyAlignment="1">
      <alignment horizontal="center"/>
    </xf>
    <xf numFmtId="0" fontId="0" fillId="45" borderId="9" xfId="0" applyFill="1" applyBorder="1" applyAlignment="1">
      <alignment horizontal="center"/>
    </xf>
    <xf numFmtId="0" fontId="0" fillId="45" borderId="14" xfId="0" applyFill="1" applyBorder="1" applyAlignment="1">
      <alignment horizontal="center"/>
    </xf>
    <xf numFmtId="0" fontId="32" fillId="0" borderId="0" xfId="0" applyFont="1"/>
    <xf numFmtId="165" fontId="32" fillId="0" borderId="0" xfId="2" applyNumberFormat="1" applyFont="1" applyBorder="1"/>
    <xf numFmtId="44" fontId="32" fillId="0" borderId="0" xfId="0" applyNumberFormat="1" applyFont="1" applyBorder="1"/>
    <xf numFmtId="44" fontId="32" fillId="0" borderId="7" xfId="0" applyNumberFormat="1" applyFont="1" applyBorder="1"/>
    <xf numFmtId="44" fontId="32" fillId="0" borderId="11" xfId="0" applyNumberFormat="1" applyFont="1" applyBorder="1"/>
    <xf numFmtId="165" fontId="5" fillId="6" borderId="47" xfId="2" applyNumberFormat="1" applyFont="1" applyFill="1" applyBorder="1" applyAlignment="1">
      <alignment horizontal="center" wrapText="1"/>
    </xf>
    <xf numFmtId="165" fontId="5" fillId="6" borderId="37" xfId="2" applyNumberFormat="1" applyFont="1" applyFill="1" applyBorder="1" applyAlignment="1">
      <alignment horizontal="center" wrapText="1"/>
    </xf>
    <xf numFmtId="165" fontId="5" fillId="6" borderId="38" xfId="2" applyNumberFormat="1" applyFont="1" applyFill="1" applyBorder="1" applyAlignment="1">
      <alignment horizontal="center" wrapText="1"/>
    </xf>
    <xf numFmtId="165" fontId="32" fillId="0" borderId="1" xfId="2" applyNumberFormat="1" applyFont="1" applyBorder="1"/>
    <xf numFmtId="165" fontId="32" fillId="0" borderId="30" xfId="2" applyNumberFormat="1" applyFont="1" applyBorder="1"/>
    <xf numFmtId="165" fontId="32" fillId="0" borderId="19" xfId="2" applyNumberFormat="1" applyFont="1" applyBorder="1"/>
    <xf numFmtId="165" fontId="32" fillId="0" borderId="6" xfId="2" applyNumberFormat="1" applyFont="1" applyBorder="1"/>
    <xf numFmtId="165" fontId="32" fillId="0" borderId="15" xfId="2" applyNumberFormat="1" applyFont="1" applyBorder="1"/>
    <xf numFmtId="44" fontId="32" fillId="46" borderId="25" xfId="0" applyNumberFormat="1" applyFont="1" applyFill="1" applyBorder="1"/>
    <xf numFmtId="0" fontId="32" fillId="0" borderId="43" xfId="0" applyFont="1" applyBorder="1" applyAlignment="1">
      <alignment horizontal="center"/>
    </xf>
    <xf numFmtId="0" fontId="32" fillId="0" borderId="30" xfId="0" applyFont="1" applyBorder="1" applyAlignment="1">
      <alignment horizontal="center"/>
    </xf>
    <xf numFmtId="0" fontId="32" fillId="0" borderId="19" xfId="0" applyFont="1" applyBorder="1" applyAlignment="1">
      <alignment horizontal="center"/>
    </xf>
    <xf numFmtId="0" fontId="32" fillId="0" borderId="14" xfId="0" applyFont="1" applyBorder="1" applyAlignment="1">
      <alignment horizontal="center"/>
    </xf>
    <xf numFmtId="0" fontId="32" fillId="0" borderId="21" xfId="0" applyFont="1" applyBorder="1" applyAlignment="1">
      <alignment horizontal="center"/>
    </xf>
    <xf numFmtId="0" fontId="32" fillId="0" borderId="41" xfId="0" applyFont="1" applyBorder="1" applyAlignment="1">
      <alignment horizontal="center"/>
    </xf>
    <xf numFmtId="0" fontId="32" fillId="0" borderId="68" xfId="0" applyFont="1" applyBorder="1" applyAlignment="1">
      <alignment horizontal="center"/>
    </xf>
    <xf numFmtId="165" fontId="32" fillId="0" borderId="68" xfId="2" applyNumberFormat="1" applyFont="1" applyBorder="1" applyAlignment="1">
      <alignment horizontal="center"/>
    </xf>
    <xf numFmtId="165" fontId="32" fillId="0" borderId="68" xfId="2" applyNumberFormat="1" applyFont="1" applyBorder="1"/>
    <xf numFmtId="44" fontId="32" fillId="0" borderId="68" xfId="2" applyFont="1" applyBorder="1"/>
    <xf numFmtId="44" fontId="32" fillId="0" borderId="69" xfId="0" applyNumberFormat="1" applyFont="1" applyBorder="1"/>
    <xf numFmtId="0" fontId="32" fillId="0" borderId="44" xfId="0" applyFont="1" applyBorder="1" applyAlignment="1">
      <alignment horizontal="center"/>
    </xf>
    <xf numFmtId="0" fontId="32" fillId="0" borderId="6" xfId="0" applyFont="1" applyBorder="1" applyAlignment="1">
      <alignment horizontal="center"/>
    </xf>
    <xf numFmtId="0" fontId="32" fillId="0" borderId="1" xfId="0" applyFont="1" applyBorder="1" applyAlignment="1">
      <alignment horizontal="center"/>
    </xf>
    <xf numFmtId="0" fontId="32" fillId="0" borderId="15" xfId="0" applyFont="1" applyBorder="1" applyAlignment="1">
      <alignment horizontal="center"/>
    </xf>
    <xf numFmtId="0" fontId="32" fillId="0" borderId="57" xfId="0" applyFont="1" applyBorder="1" applyAlignment="1">
      <alignment horizontal="center"/>
    </xf>
    <xf numFmtId="0" fontId="32" fillId="0" borderId="42" xfId="0" applyFont="1" applyBorder="1" applyAlignment="1">
      <alignment horizontal="center"/>
    </xf>
    <xf numFmtId="0" fontId="32" fillId="0" borderId="27" xfId="0" applyFont="1" applyBorder="1" applyAlignment="1">
      <alignment horizontal="center"/>
    </xf>
    <xf numFmtId="44" fontId="32" fillId="0" borderId="1" xfId="2" applyFont="1" applyBorder="1"/>
    <xf numFmtId="44" fontId="32" fillId="0" borderId="27" xfId="0" applyNumberFormat="1" applyFont="1" applyBorder="1"/>
    <xf numFmtId="0" fontId="32" fillId="0" borderId="45" xfId="0" applyFont="1" applyBorder="1" applyAlignment="1">
      <alignment horizontal="center"/>
    </xf>
    <xf numFmtId="0" fontId="32" fillId="0" borderId="8" xfId="0" applyFont="1" applyBorder="1" applyAlignment="1">
      <alignment horizontal="center"/>
    </xf>
    <xf numFmtId="0" fontId="32" fillId="0" borderId="20" xfId="0" applyFont="1" applyBorder="1" applyAlignment="1">
      <alignment horizontal="center"/>
    </xf>
    <xf numFmtId="0" fontId="32" fillId="0" borderId="36" xfId="0" applyFont="1" applyBorder="1" applyAlignment="1">
      <alignment horizontal="center"/>
    </xf>
    <xf numFmtId="0" fontId="32" fillId="0" borderId="9" xfId="0" applyFont="1" applyBorder="1" applyAlignment="1">
      <alignment horizontal="center"/>
    </xf>
    <xf numFmtId="0" fontId="32" fillId="0" borderId="58" xfId="0" applyFont="1" applyBorder="1" applyAlignment="1">
      <alignment horizontal="center"/>
    </xf>
    <xf numFmtId="0" fontId="32" fillId="0" borderId="12" xfId="0" applyFont="1" applyBorder="1" applyAlignment="1">
      <alignment horizontal="center"/>
    </xf>
    <xf numFmtId="44" fontId="32" fillId="0" borderId="36" xfId="0" applyNumberFormat="1" applyFont="1" applyBorder="1"/>
    <xf numFmtId="0" fontId="32" fillId="0" borderId="0" xfId="0" applyFont="1" applyAlignment="1">
      <alignment horizontal="center"/>
    </xf>
    <xf numFmtId="0" fontId="32" fillId="46" borderId="24" xfId="0" applyFont="1" applyFill="1" applyBorder="1" applyAlignment="1">
      <alignment horizontal="center" vertical="center"/>
    </xf>
    <xf numFmtId="165" fontId="32" fillId="0" borderId="35" xfId="2" applyNumberFormat="1" applyFont="1" applyBorder="1"/>
    <xf numFmtId="165" fontId="32" fillId="0" borderId="27" xfId="2" applyNumberFormat="1" applyFont="1" applyBorder="1"/>
    <xf numFmtId="44" fontId="32" fillId="0" borderId="1" xfId="0" applyNumberFormat="1" applyFont="1" applyBorder="1"/>
    <xf numFmtId="44" fontId="32" fillId="0" borderId="19" xfId="0" applyNumberFormat="1" applyFont="1" applyBorder="1"/>
    <xf numFmtId="44" fontId="32" fillId="0" borderId="20" xfId="0" applyNumberFormat="1" applyFont="1" applyBorder="1"/>
    <xf numFmtId="165" fontId="32" fillId="0" borderId="35" xfId="0" applyNumberFormat="1" applyFont="1" applyBorder="1"/>
    <xf numFmtId="165" fontId="32" fillId="0" borderId="27" xfId="0" applyNumberFormat="1" applyFont="1" applyBorder="1"/>
    <xf numFmtId="165" fontId="32" fillId="0" borderId="36" xfId="0" applyNumberFormat="1" applyFont="1" applyBorder="1"/>
    <xf numFmtId="165" fontId="5" fillId="6" borderId="4" xfId="2" applyNumberFormat="1" applyFont="1" applyFill="1" applyBorder="1" applyAlignment="1">
      <alignment horizontal="center" wrapText="1"/>
    </xf>
    <xf numFmtId="165" fontId="5" fillId="6" borderId="5" xfId="2" applyNumberFormat="1" applyFont="1" applyFill="1" applyBorder="1" applyAlignment="1">
      <alignment horizontal="center" wrapText="1"/>
    </xf>
    <xf numFmtId="0" fontId="32" fillId="0" borderId="1" xfId="0" applyFont="1" applyBorder="1"/>
    <xf numFmtId="0" fontId="32" fillId="0" borderId="6" xfId="0" applyFont="1" applyBorder="1"/>
    <xf numFmtId="0" fontId="32" fillId="0" borderId="8" xfId="0" applyFont="1" applyBorder="1"/>
    <xf numFmtId="0" fontId="32" fillId="0" borderId="20" xfId="0" applyFont="1" applyBorder="1"/>
    <xf numFmtId="0" fontId="32" fillId="0" borderId="27" xfId="0" applyFont="1" applyBorder="1"/>
    <xf numFmtId="0" fontId="32" fillId="0" borderId="36" xfId="0" applyFont="1" applyBorder="1"/>
    <xf numFmtId="44" fontId="32" fillId="0" borderId="10" xfId="0" applyNumberFormat="1" applyFont="1" applyBorder="1" applyAlignment="1">
      <alignment horizontal="center" vertical="center"/>
    </xf>
    <xf numFmtId="44" fontId="32" fillId="0" borderId="30" xfId="0" applyNumberFormat="1" applyFont="1" applyBorder="1"/>
    <xf numFmtId="44" fontId="32" fillId="0" borderId="6" xfId="0" applyNumberFormat="1" applyFont="1" applyBorder="1"/>
    <xf numFmtId="44" fontId="32" fillId="0" borderId="8" xfId="0" applyNumberFormat="1" applyFont="1" applyBorder="1"/>
    <xf numFmtId="0" fontId="32" fillId="0" borderId="67" xfId="0" applyFont="1" applyBorder="1"/>
    <xf numFmtId="0" fontId="32" fillId="0" borderId="68" xfId="0" applyFont="1" applyBorder="1"/>
    <xf numFmtId="0" fontId="32" fillId="0" borderId="69" xfId="0" applyFont="1" applyBorder="1"/>
    <xf numFmtId="44" fontId="32" fillId="0" borderId="63" xfId="0" applyNumberFormat="1" applyFont="1" applyBorder="1"/>
    <xf numFmtId="44" fontId="32" fillId="0" borderId="44" xfId="0" applyNumberFormat="1" applyFont="1" applyBorder="1"/>
    <xf numFmtId="44" fontId="32" fillId="0" borderId="45" xfId="0" applyNumberFormat="1" applyFont="1" applyBorder="1"/>
    <xf numFmtId="165" fontId="13" fillId="0" borderId="64" xfId="2" applyNumberFormat="1" applyFont="1" applyBorder="1"/>
    <xf numFmtId="165" fontId="13" fillId="0" borderId="65" xfId="2" applyNumberFormat="1" applyFont="1" applyBorder="1"/>
    <xf numFmtId="165" fontId="32" fillId="0" borderId="21" xfId="0" applyNumberFormat="1" applyFont="1" applyBorder="1"/>
    <xf numFmtId="165" fontId="32" fillId="0" borderId="28" xfId="0" applyNumberFormat="1" applyFont="1" applyBorder="1"/>
    <xf numFmtId="165" fontId="32" fillId="0" borderId="22" xfId="0" applyNumberFormat="1" applyFont="1" applyBorder="1"/>
    <xf numFmtId="165" fontId="32" fillId="0" borderId="67" xfId="2" applyNumberFormat="1" applyFont="1" applyBorder="1"/>
    <xf numFmtId="165" fontId="32" fillId="0" borderId="29" xfId="2" applyNumberFormat="1" applyFont="1" applyBorder="1"/>
    <xf numFmtId="165" fontId="32" fillId="0" borderId="70" xfId="2" applyNumberFormat="1" applyFont="1" applyBorder="1"/>
    <xf numFmtId="165" fontId="32" fillId="0" borderId="34" xfId="2" applyNumberFormat="1" applyFont="1" applyBorder="1"/>
    <xf numFmtId="165" fontId="32" fillId="0" borderId="59" xfId="2" applyNumberFormat="1" applyFont="1" applyBorder="1"/>
    <xf numFmtId="165" fontId="5" fillId="6" borderId="71" xfId="2" applyNumberFormat="1" applyFont="1" applyFill="1" applyBorder="1" applyAlignment="1">
      <alignment horizontal="center" wrapText="1"/>
    </xf>
    <xf numFmtId="165" fontId="32" fillId="0" borderId="23" xfId="2" applyNumberFormat="1" applyFont="1" applyBorder="1"/>
    <xf numFmtId="44" fontId="32" fillId="0" borderId="35" xfId="0" applyNumberFormat="1" applyFont="1" applyBorder="1"/>
    <xf numFmtId="44" fontId="32" fillId="0" borderId="60" xfId="0" applyNumberFormat="1" applyFont="1" applyBorder="1"/>
    <xf numFmtId="44" fontId="32" fillId="0" borderId="32" xfId="0" applyNumberFormat="1" applyFont="1" applyBorder="1"/>
    <xf numFmtId="44" fontId="32" fillId="0" borderId="33" xfId="0" applyNumberFormat="1" applyFont="1" applyBorder="1"/>
    <xf numFmtId="0" fontId="13" fillId="0" borderId="14" xfId="0" applyFont="1" applyBorder="1" applyAlignment="1">
      <alignment horizontal="center" vertical="center"/>
    </xf>
    <xf numFmtId="0" fontId="13" fillId="0" borderId="15" xfId="0" applyFont="1" applyBorder="1" applyAlignment="1">
      <alignment horizontal="center" vertical="center"/>
    </xf>
    <xf numFmtId="0" fontId="13" fillId="0" borderId="9" xfId="0" applyFont="1" applyBorder="1" applyAlignment="1">
      <alignment horizontal="center" vertical="center"/>
    </xf>
    <xf numFmtId="0" fontId="13" fillId="0" borderId="30" xfId="0" applyFont="1" applyBorder="1" applyAlignment="1">
      <alignment vertical="center"/>
    </xf>
    <xf numFmtId="0" fontId="13" fillId="0" borderId="6" xfId="0" applyFont="1" applyBorder="1" applyAlignment="1">
      <alignment vertical="center"/>
    </xf>
    <xf numFmtId="165" fontId="13" fillId="0" borderId="1" xfId="0" applyNumberFormat="1" applyFont="1" applyBorder="1" applyAlignment="1">
      <alignment vertical="center"/>
    </xf>
    <xf numFmtId="165" fontId="6" fillId="11" borderId="61" xfId="2" applyNumberFormat="1" applyFont="1" applyFill="1" applyBorder="1" applyAlignment="1">
      <alignment horizontal="center"/>
    </xf>
    <xf numFmtId="0" fontId="6" fillId="43" borderId="73" xfId="0" applyFont="1" applyFill="1" applyBorder="1" applyAlignment="1">
      <alignment horizontal="center"/>
    </xf>
    <xf numFmtId="0" fontId="5" fillId="10" borderId="18" xfId="0" applyFont="1" applyFill="1" applyBorder="1" applyAlignment="1">
      <alignment horizontal="center" vertical="center"/>
    </xf>
    <xf numFmtId="0" fontId="5" fillId="10" borderId="17" xfId="0" applyFont="1" applyFill="1" applyBorder="1" applyAlignment="1">
      <alignment horizontal="center" vertical="center"/>
    </xf>
    <xf numFmtId="0" fontId="5" fillId="10" borderId="16" xfId="0" applyFont="1" applyFill="1" applyBorder="1" applyAlignment="1">
      <alignment horizontal="center" vertical="center"/>
    </xf>
    <xf numFmtId="169" fontId="13" fillId="0" borderId="30" xfId="0" applyNumberFormat="1" applyFont="1" applyBorder="1" applyAlignment="1">
      <alignment horizontal="center" vertical="center"/>
    </xf>
    <xf numFmtId="165" fontId="13" fillId="0" borderId="19" xfId="0" applyNumberFormat="1" applyFont="1" applyBorder="1" applyAlignment="1">
      <alignment vertical="center"/>
    </xf>
    <xf numFmtId="165" fontId="13" fillId="0" borderId="14" xfId="0" applyNumberFormat="1" applyFont="1" applyBorder="1" applyAlignment="1">
      <alignment vertical="center"/>
    </xf>
    <xf numFmtId="169" fontId="13" fillId="0" borderId="6" xfId="0" applyNumberFormat="1" applyFont="1" applyBorder="1" applyAlignment="1">
      <alignment horizontal="center" vertical="center"/>
    </xf>
    <xf numFmtId="165" fontId="13" fillId="0" borderId="15" xfId="0" applyNumberFormat="1" applyFont="1" applyBorder="1" applyAlignment="1">
      <alignment vertical="center"/>
    </xf>
    <xf numFmtId="169" fontId="13" fillId="0" borderId="8" xfId="0" applyNumberFormat="1" applyFont="1" applyFill="1" applyBorder="1" applyAlignment="1">
      <alignment horizontal="center" vertical="center"/>
    </xf>
    <xf numFmtId="165" fontId="13" fillId="0" borderId="20" xfId="0" applyNumberFormat="1" applyFont="1" applyBorder="1" applyAlignment="1">
      <alignment vertical="center"/>
    </xf>
    <xf numFmtId="165" fontId="13" fillId="0" borderId="9" xfId="0" applyNumberFormat="1" applyFont="1" applyBorder="1" applyAlignment="1">
      <alignment vertical="center"/>
    </xf>
    <xf numFmtId="0" fontId="5" fillId="8" borderId="11" xfId="0" applyFont="1" applyFill="1" applyBorder="1" applyAlignment="1">
      <alignment horizontal="center"/>
    </xf>
    <xf numFmtId="165" fontId="5" fillId="9" borderId="78" xfId="2" applyNumberFormat="1" applyFont="1" applyFill="1" applyBorder="1" applyAlignment="1">
      <alignment horizontal="center" wrapText="1"/>
    </xf>
    <xf numFmtId="0" fontId="10" fillId="2" borderId="0" xfId="0" applyFont="1" applyFill="1" applyBorder="1" applyAlignment="1">
      <alignment horizontal="center" vertical="center"/>
    </xf>
    <xf numFmtId="0" fontId="0" fillId="0" borderId="1" xfId="0" applyBorder="1" applyAlignment="1">
      <alignment horizontal="center"/>
    </xf>
    <xf numFmtId="0" fontId="5" fillId="7" borderId="18" xfId="0" applyFont="1" applyFill="1" applyBorder="1" applyAlignment="1">
      <alignment horizontal="center"/>
    </xf>
    <xf numFmtId="170" fontId="13" fillId="0" borderId="67" xfId="0" applyNumberFormat="1" applyFont="1" applyBorder="1"/>
    <xf numFmtId="170" fontId="13" fillId="0" borderId="68" xfId="0" applyNumberFormat="1" applyFont="1" applyBorder="1"/>
    <xf numFmtId="170" fontId="13" fillId="0" borderId="23" xfId="0" applyNumberFormat="1" applyFont="1" applyBorder="1"/>
    <xf numFmtId="44" fontId="13" fillId="0" borderId="82" xfId="0" applyNumberFormat="1" applyFont="1" applyBorder="1"/>
    <xf numFmtId="0" fontId="5" fillId="10" borderId="18" xfId="0" applyFont="1" applyFill="1" applyBorder="1" applyAlignment="1">
      <alignment horizontal="center" wrapText="1"/>
    </xf>
    <xf numFmtId="0" fontId="13" fillId="0" borderId="32" xfId="0" applyFont="1" applyBorder="1" applyAlignment="1">
      <alignment horizontal="center"/>
    </xf>
    <xf numFmtId="0" fontId="13" fillId="0" borderId="33" xfId="0" applyFont="1" applyBorder="1" applyAlignment="1">
      <alignment horizontal="center"/>
    </xf>
    <xf numFmtId="170" fontId="13" fillId="0" borderId="40" xfId="0" applyNumberFormat="1" applyFont="1" applyBorder="1"/>
    <xf numFmtId="170" fontId="13" fillId="0" borderId="77" xfId="0" applyNumberFormat="1" applyFont="1" applyBorder="1"/>
    <xf numFmtId="170" fontId="13" fillId="0" borderId="66" xfId="0" applyNumberFormat="1" applyFont="1" applyBorder="1"/>
    <xf numFmtId="44" fontId="13" fillId="0" borderId="83" xfId="0" applyNumberFormat="1" applyFont="1" applyBorder="1"/>
    <xf numFmtId="0" fontId="0" fillId="6" borderId="0" xfId="0" applyFill="1" applyBorder="1"/>
    <xf numFmtId="0" fontId="0" fillId="6" borderId="7" xfId="0" applyFill="1" applyBorder="1"/>
    <xf numFmtId="0" fontId="0" fillId="6" borderId="12" xfId="0" applyFill="1" applyBorder="1"/>
    <xf numFmtId="0" fontId="0" fillId="6" borderId="13" xfId="0" applyFill="1" applyBorder="1"/>
    <xf numFmtId="0" fontId="8" fillId="6" borderId="4" xfId="0" applyFont="1" applyFill="1" applyBorder="1" applyAlignment="1">
      <alignment vertical="center"/>
    </xf>
    <xf numFmtId="0" fontId="5" fillId="6" borderId="0" xfId="0" applyFont="1" applyFill="1" applyBorder="1" applyAlignment="1"/>
    <xf numFmtId="44" fontId="0" fillId="6" borderId="4" xfId="2" applyFont="1" applyFill="1" applyBorder="1"/>
    <xf numFmtId="44" fontId="0" fillId="6" borderId="0" xfId="2" applyFont="1" applyFill="1" applyBorder="1"/>
    <xf numFmtId="0" fontId="0" fillId="6" borderId="0" xfId="0" applyFill="1" applyBorder="1" applyAlignment="1">
      <alignment horizontal="center"/>
    </xf>
    <xf numFmtId="0" fontId="13" fillId="6" borderId="0" xfId="0" applyFont="1" applyFill="1" applyBorder="1"/>
    <xf numFmtId="0" fontId="0" fillId="6" borderId="4" xfId="0" applyFill="1" applyBorder="1" applyAlignment="1">
      <alignment horizontal="center"/>
    </xf>
    <xf numFmtId="0" fontId="0" fillId="6" borderId="12" xfId="0" applyFill="1" applyBorder="1" applyAlignment="1">
      <alignment horizontal="center"/>
    </xf>
    <xf numFmtId="0" fontId="0" fillId="6" borderId="11" xfId="0" applyFill="1" applyBorder="1" applyAlignment="1">
      <alignment horizontal="center"/>
    </xf>
    <xf numFmtId="44" fontId="0" fillId="6" borderId="12" xfId="2" applyFont="1" applyFill="1" applyBorder="1"/>
    <xf numFmtId="165" fontId="5" fillId="6" borderId="12" xfId="2" applyNumberFormat="1" applyFont="1" applyFill="1" applyBorder="1" applyAlignment="1">
      <alignment horizontal="center" wrapText="1"/>
    </xf>
    <xf numFmtId="2" fontId="13" fillId="6" borderId="0" xfId="0" applyNumberFormat="1" applyFont="1" applyFill="1" applyBorder="1"/>
    <xf numFmtId="0" fontId="13" fillId="6" borderId="0" xfId="0" applyFont="1" applyFill="1" applyBorder="1" applyAlignment="1">
      <alignment horizontal="center"/>
    </xf>
    <xf numFmtId="166" fontId="13" fillId="6" borderId="0" xfId="0" applyNumberFormat="1" applyFont="1" applyFill="1" applyBorder="1"/>
    <xf numFmtId="0" fontId="0" fillId="6" borderId="3" xfId="0" applyFill="1" applyBorder="1"/>
    <xf numFmtId="0" fontId="0" fillId="6" borderId="4" xfId="0" applyFill="1" applyBorder="1"/>
    <xf numFmtId="0" fontId="0" fillId="6" borderId="5" xfId="0" applyFill="1" applyBorder="1"/>
    <xf numFmtId="0" fontId="0" fillId="6" borderId="10" xfId="0" applyFill="1" applyBorder="1"/>
    <xf numFmtId="0" fontId="0" fillId="6" borderId="11" xfId="0" applyFill="1" applyBorder="1"/>
    <xf numFmtId="0" fontId="13" fillId="0" borderId="82" xfId="0" applyFont="1" applyBorder="1" applyAlignment="1">
      <alignment horizontal="center"/>
    </xf>
    <xf numFmtId="0" fontId="5" fillId="10" borderId="16" xfId="0" applyFont="1" applyFill="1" applyBorder="1" applyAlignment="1">
      <alignment horizontal="center"/>
    </xf>
    <xf numFmtId="0" fontId="5" fillId="10" borderId="18" xfId="0" applyFont="1" applyFill="1" applyBorder="1" applyAlignment="1">
      <alignment horizontal="center"/>
    </xf>
    <xf numFmtId="0" fontId="13" fillId="0" borderId="19" xfId="0" applyFont="1" applyBorder="1" applyAlignment="1">
      <alignment horizontal="right" vertical="center"/>
    </xf>
    <xf numFmtId="0" fontId="13" fillId="0" borderId="14" xfId="0" applyFont="1" applyBorder="1" applyAlignment="1">
      <alignment horizontal="right" vertical="center"/>
    </xf>
    <xf numFmtId="0" fontId="13" fillId="0" borderId="20" xfId="0" applyFont="1" applyBorder="1" applyAlignment="1">
      <alignment horizontal="right" vertical="center"/>
    </xf>
    <xf numFmtId="0" fontId="13" fillId="0" borderId="9" xfId="0" applyFont="1" applyBorder="1" applyAlignment="1">
      <alignment horizontal="right" vertical="center"/>
    </xf>
    <xf numFmtId="0" fontId="15" fillId="6" borderId="0" xfId="0" applyFont="1" applyFill="1" applyBorder="1" applyAlignment="1">
      <alignment vertical="center"/>
    </xf>
    <xf numFmtId="0" fontId="13" fillId="0" borderId="30" xfId="0" applyFont="1" applyBorder="1" applyAlignment="1">
      <alignment horizontal="center" vertical="center"/>
    </xf>
    <xf numFmtId="2" fontId="13" fillId="0" borderId="14" xfId="0" applyNumberFormat="1" applyFont="1" applyBorder="1" applyAlignment="1">
      <alignment horizontal="right" vertical="center"/>
    </xf>
    <xf numFmtId="0" fontId="13" fillId="0" borderId="6" xfId="0" applyFont="1" applyBorder="1" applyAlignment="1">
      <alignment horizontal="center" vertical="center"/>
    </xf>
    <xf numFmtId="0" fontId="13" fillId="0" borderId="1" xfId="0" applyFont="1" applyBorder="1" applyAlignment="1">
      <alignment horizontal="right" vertical="center"/>
    </xf>
    <xf numFmtId="2" fontId="13" fillId="0" borderId="15" xfId="0" applyNumberFormat="1" applyFont="1" applyBorder="1" applyAlignment="1">
      <alignment horizontal="right" vertical="center"/>
    </xf>
    <xf numFmtId="0" fontId="13" fillId="0" borderId="6" xfId="0" applyFont="1" applyFill="1" applyBorder="1" applyAlignment="1">
      <alignment horizontal="center" vertical="center"/>
    </xf>
    <xf numFmtId="0" fontId="13" fillId="0" borderId="8" xfId="0" applyFont="1" applyFill="1" applyBorder="1" applyAlignment="1">
      <alignment horizontal="center" vertical="center"/>
    </xf>
    <xf numFmtId="0" fontId="13" fillId="0" borderId="29" xfId="0" applyFont="1" applyBorder="1" applyAlignment="1">
      <alignment horizontal="right" vertical="center"/>
    </xf>
    <xf numFmtId="2" fontId="13" fillId="0" borderId="59" xfId="0" applyNumberFormat="1" applyFont="1" applyBorder="1" applyAlignment="1">
      <alignment horizontal="right" vertical="center"/>
    </xf>
    <xf numFmtId="0" fontId="13" fillId="6" borderId="0" xfId="0" applyFont="1" applyFill="1" applyBorder="1" applyAlignment="1">
      <alignment vertical="center"/>
    </xf>
    <xf numFmtId="0" fontId="13" fillId="0" borderId="16" xfId="0" applyFont="1" applyBorder="1" applyAlignment="1">
      <alignment horizontal="center" vertical="center"/>
    </xf>
    <xf numFmtId="2" fontId="13" fillId="0" borderId="17" xfId="0" applyNumberFormat="1" applyFont="1" applyFill="1" applyBorder="1" applyAlignment="1">
      <alignment horizontal="right" vertical="center"/>
    </xf>
    <xf numFmtId="0" fontId="13" fillId="0" borderId="44" xfId="0" applyFont="1" applyBorder="1" applyAlignment="1">
      <alignment vertical="center"/>
    </xf>
    <xf numFmtId="0" fontId="13" fillId="0" borderId="45" xfId="0" applyFont="1" applyBorder="1" applyAlignment="1">
      <alignment vertical="center"/>
    </xf>
    <xf numFmtId="0" fontId="13" fillId="0" borderId="67" xfId="0" applyFont="1" applyBorder="1" applyAlignment="1">
      <alignment horizontal="center" vertical="center"/>
    </xf>
    <xf numFmtId="0" fontId="13" fillId="0" borderId="68" xfId="0" applyFont="1" applyBorder="1" applyAlignment="1">
      <alignment horizontal="center" vertical="center"/>
    </xf>
    <xf numFmtId="0" fontId="13" fillId="0" borderId="68" xfId="0" applyFont="1" applyBorder="1" applyAlignment="1">
      <alignment horizontal="right" vertical="center"/>
    </xf>
    <xf numFmtId="166" fontId="13" fillId="0" borderId="23" xfId="0" applyNumberFormat="1" applyFont="1" applyBorder="1" applyAlignment="1">
      <alignment horizontal="right" vertical="center"/>
    </xf>
    <xf numFmtId="0" fontId="13" fillId="0" borderId="1" xfId="0" applyFont="1" applyBorder="1" applyAlignment="1">
      <alignment horizontal="center" vertical="center"/>
    </xf>
    <xf numFmtId="166" fontId="13" fillId="0" borderId="15" xfId="0" applyNumberFormat="1" applyFont="1" applyBorder="1" applyAlignment="1">
      <alignment horizontal="right" vertical="center"/>
    </xf>
    <xf numFmtId="0" fontId="13" fillId="0" borderId="20" xfId="0" applyFont="1" applyBorder="1" applyAlignment="1">
      <alignment horizontal="center" vertical="center"/>
    </xf>
    <xf numFmtId="166" fontId="13" fillId="0" borderId="9" xfId="0" applyNumberFormat="1" applyFont="1" applyBorder="1" applyAlignment="1">
      <alignment horizontal="right" vertical="center"/>
    </xf>
    <xf numFmtId="166" fontId="13" fillId="0" borderId="17" xfId="0" applyNumberFormat="1" applyFont="1" applyBorder="1" applyAlignment="1">
      <alignment vertical="center"/>
    </xf>
    <xf numFmtId="166" fontId="13" fillId="0" borderId="14" xfId="0" applyNumberFormat="1" applyFont="1" applyBorder="1" applyAlignment="1">
      <alignment horizontal="right" vertical="center"/>
    </xf>
    <xf numFmtId="0" fontId="13" fillId="0" borderId="8" xfId="0" applyFont="1" applyBorder="1" applyAlignment="1">
      <alignment vertical="center"/>
    </xf>
    <xf numFmtId="166" fontId="13" fillId="0" borderId="59" xfId="0" applyNumberFormat="1" applyFont="1" applyBorder="1" applyAlignment="1">
      <alignment horizontal="right" vertical="center"/>
    </xf>
    <xf numFmtId="0" fontId="0" fillId="6" borderId="0" xfId="0" applyFill="1"/>
    <xf numFmtId="0" fontId="5" fillId="7" borderId="46" xfId="0" applyFont="1" applyFill="1" applyBorder="1" applyAlignment="1">
      <alignment horizontal="center"/>
    </xf>
    <xf numFmtId="0" fontId="0" fillId="0" borderId="35" xfId="0" applyBorder="1" applyAlignment="1">
      <alignment horizontal="center"/>
    </xf>
    <xf numFmtId="0" fontId="0" fillId="0" borderId="11" xfId="0" applyBorder="1"/>
    <xf numFmtId="165" fontId="5" fillId="6" borderId="39" xfId="2" applyNumberFormat="1" applyFont="1" applyFill="1" applyBorder="1" applyAlignment="1">
      <alignment horizontal="center" wrapText="1"/>
    </xf>
    <xf numFmtId="44" fontId="0" fillId="0" borderId="2" xfId="0" applyNumberFormat="1" applyBorder="1"/>
    <xf numFmtId="0" fontId="13" fillId="0" borderId="36" xfId="0" applyFont="1" applyBorder="1"/>
    <xf numFmtId="0" fontId="13" fillId="0" borderId="30" xfId="0" applyFont="1" applyBorder="1" applyAlignment="1">
      <alignment horizontal="right" vertical="center"/>
    </xf>
    <xf numFmtId="0" fontId="13" fillId="0" borderId="6" xfId="0" applyFont="1" applyBorder="1" applyAlignment="1">
      <alignment horizontal="right" vertical="center"/>
    </xf>
    <xf numFmtId="0" fontId="13" fillId="0" borderId="15" xfId="0" applyFont="1" applyBorder="1" applyAlignment="1">
      <alignment horizontal="right" vertical="center"/>
    </xf>
    <xf numFmtId="0" fontId="13" fillId="0" borderId="8" xfId="0" applyFont="1" applyBorder="1" applyAlignment="1">
      <alignment horizontal="right" vertical="center"/>
    </xf>
    <xf numFmtId="44" fontId="13" fillId="0" borderId="30" xfId="0" applyNumberFormat="1" applyFont="1" applyBorder="1" applyAlignment="1">
      <alignment horizontal="right" vertical="center"/>
    </xf>
    <xf numFmtId="44" fontId="13" fillId="0" borderId="14" xfId="0" applyNumberFormat="1" applyFont="1" applyBorder="1" applyAlignment="1">
      <alignment horizontal="right" vertical="center"/>
    </xf>
    <xf numFmtId="44" fontId="13" fillId="0" borderId="63" xfId="0" applyNumberFormat="1" applyFont="1" applyBorder="1" applyAlignment="1">
      <alignment horizontal="right" vertical="center"/>
    </xf>
    <xf numFmtId="44" fontId="13" fillId="0" borderId="44" xfId="0" applyNumberFormat="1" applyFont="1" applyBorder="1" applyAlignment="1">
      <alignment horizontal="right" vertical="center"/>
    </xf>
    <xf numFmtId="44" fontId="13" fillId="0" borderId="45" xfId="0" applyNumberFormat="1" applyFont="1" applyBorder="1" applyAlignment="1">
      <alignment horizontal="right" vertical="center"/>
    </xf>
    <xf numFmtId="44" fontId="13" fillId="0" borderId="1" xfId="0" applyNumberFormat="1" applyFont="1" applyBorder="1" applyAlignment="1">
      <alignment horizontal="right" vertical="center"/>
    </xf>
    <xf numFmtId="44" fontId="13" fillId="0" borderId="19" xfId="0" applyNumberFormat="1" applyFont="1" applyBorder="1" applyAlignment="1">
      <alignment horizontal="right" vertical="center"/>
    </xf>
    <xf numFmtId="44" fontId="13" fillId="0" borderId="6" xfId="0" applyNumberFormat="1" applyFont="1" applyBorder="1" applyAlignment="1">
      <alignment horizontal="right" vertical="center"/>
    </xf>
    <xf numFmtId="44" fontId="13" fillId="0" borderId="15" xfId="0" applyNumberFormat="1" applyFont="1" applyBorder="1" applyAlignment="1">
      <alignment horizontal="right" vertical="center"/>
    </xf>
    <xf numFmtId="44" fontId="13" fillId="0" borderId="8" xfId="0" applyNumberFormat="1" applyFont="1" applyBorder="1" applyAlignment="1">
      <alignment horizontal="right" vertical="center"/>
    </xf>
    <xf numFmtId="44" fontId="13" fillId="0" borderId="20" xfId="0" applyNumberFormat="1" applyFont="1" applyBorder="1" applyAlignment="1">
      <alignment horizontal="right" vertical="center"/>
    </xf>
    <xf numFmtId="44" fontId="13" fillId="0" borderId="9" xfId="0" applyNumberFormat="1" applyFont="1" applyBorder="1" applyAlignment="1">
      <alignment horizontal="right" vertical="center"/>
    </xf>
    <xf numFmtId="44" fontId="13" fillId="0" borderId="27" xfId="0" applyNumberFormat="1" applyFont="1" applyBorder="1"/>
    <xf numFmtId="2" fontId="13" fillId="2" borderId="27" xfId="2" applyNumberFormat="1" applyFont="1" applyFill="1" applyBorder="1"/>
    <xf numFmtId="10" fontId="13" fillId="2" borderId="27" xfId="1" applyNumberFormat="1" applyFont="1" applyFill="1" applyBorder="1"/>
    <xf numFmtId="2" fontId="13" fillId="2" borderId="27" xfId="0" applyNumberFormat="1" applyFont="1" applyFill="1" applyBorder="1"/>
    <xf numFmtId="0" fontId="34" fillId="0" borderId="32" xfId="0" applyFont="1" applyFill="1" applyBorder="1" applyAlignment="1">
      <alignment horizontal="center" vertical="center"/>
    </xf>
    <xf numFmtId="0" fontId="13" fillId="6" borderId="10" xfId="0" applyFont="1" applyFill="1" applyBorder="1" applyAlignment="1">
      <alignment vertical="center"/>
    </xf>
    <xf numFmtId="0" fontId="5" fillId="10" borderId="15" xfId="0" applyFont="1" applyFill="1" applyBorder="1" applyAlignment="1">
      <alignment horizontal="center"/>
    </xf>
    <xf numFmtId="0" fontId="0" fillId="0" borderId="3" xfId="0" applyBorder="1"/>
    <xf numFmtId="44" fontId="0" fillId="0" borderId="62" xfId="0" applyNumberFormat="1" applyBorder="1"/>
    <xf numFmtId="44" fontId="13" fillId="0" borderId="83" xfId="0" applyNumberFormat="1" applyFont="1" applyFill="1" applyBorder="1" applyAlignment="1">
      <alignment horizontal="right" vertical="center"/>
    </xf>
    <xf numFmtId="0" fontId="13" fillId="0" borderId="79" xfId="0" applyFont="1" applyBorder="1" applyAlignment="1">
      <alignment horizontal="right" vertical="center"/>
    </xf>
    <xf numFmtId="0" fontId="13" fillId="0" borderId="80" xfId="0" applyFont="1" applyBorder="1" applyAlignment="1">
      <alignment horizontal="right" vertical="center"/>
    </xf>
    <xf numFmtId="0" fontId="13" fillId="0" borderId="81" xfId="0" applyFont="1" applyBorder="1" applyAlignment="1">
      <alignment horizontal="right" vertical="center"/>
    </xf>
    <xf numFmtId="0" fontId="13" fillId="2" borderId="70" xfId="0" applyFont="1" applyFill="1" applyBorder="1"/>
    <xf numFmtId="10" fontId="13" fillId="2" borderId="59" xfId="1" applyNumberFormat="1" applyFont="1" applyFill="1" applyBorder="1"/>
    <xf numFmtId="44" fontId="32" fillId="0" borderId="0" xfId="0" applyNumberFormat="1" applyFont="1"/>
    <xf numFmtId="0" fontId="13" fillId="2" borderId="8" xfId="0" applyFont="1" applyFill="1" applyBorder="1"/>
    <xf numFmtId="10" fontId="13" fillId="2" borderId="9" xfId="1" applyNumberFormat="1" applyFont="1" applyFill="1" applyBorder="1"/>
    <xf numFmtId="0" fontId="9" fillId="2" borderId="10" xfId="0" applyFont="1" applyFill="1" applyBorder="1" applyAlignment="1">
      <alignment vertical="center" wrapText="1"/>
    </xf>
    <xf numFmtId="0" fontId="9" fillId="2" borderId="0" xfId="0" applyFont="1" applyFill="1" applyBorder="1" applyAlignment="1">
      <alignment vertical="center" wrapText="1"/>
    </xf>
    <xf numFmtId="0" fontId="9" fillId="2" borderId="7" xfId="0" applyFont="1" applyFill="1" applyBorder="1" applyAlignment="1">
      <alignment vertical="center" wrapText="1"/>
    </xf>
    <xf numFmtId="0" fontId="9" fillId="2" borderId="11" xfId="0" applyFont="1" applyFill="1" applyBorder="1" applyAlignment="1">
      <alignment vertical="center" wrapText="1"/>
    </xf>
    <xf numFmtId="0" fontId="9" fillId="2" borderId="12" xfId="0" applyFont="1" applyFill="1" applyBorder="1" applyAlignment="1">
      <alignment vertical="center" wrapText="1"/>
    </xf>
    <xf numFmtId="0" fontId="9" fillId="2" borderId="13" xfId="0" applyFont="1" applyFill="1" applyBorder="1" applyAlignment="1">
      <alignment vertical="center" wrapText="1"/>
    </xf>
    <xf numFmtId="9" fontId="13" fillId="0" borderId="32" xfId="1" applyFont="1" applyBorder="1" applyAlignment="1">
      <alignment horizontal="center"/>
    </xf>
    <xf numFmtId="9" fontId="13" fillId="0" borderId="15" xfId="1" applyFont="1" applyBorder="1" applyAlignment="1">
      <alignment horizontal="center"/>
    </xf>
    <xf numFmtId="9" fontId="13" fillId="0" borderId="33" xfId="1" applyFont="1" applyBorder="1" applyAlignment="1">
      <alignment horizontal="center"/>
    </xf>
    <xf numFmtId="9" fontId="13" fillId="0" borderId="9" xfId="1" applyFont="1" applyBorder="1" applyAlignment="1">
      <alignment horizontal="center"/>
    </xf>
    <xf numFmtId="44" fontId="0" fillId="0" borderId="0" xfId="0" applyNumberFormat="1"/>
    <xf numFmtId="2" fontId="13" fillId="0" borderId="1" xfId="0" applyNumberFormat="1" applyFont="1" applyBorder="1" applyAlignment="1">
      <alignment horizontal="right" vertical="center"/>
    </xf>
    <xf numFmtId="10" fontId="13" fillId="0" borderId="1" xfId="1" applyNumberFormat="1" applyFont="1" applyBorder="1" applyAlignment="1">
      <alignment horizontal="right" vertical="center"/>
    </xf>
    <xf numFmtId="166" fontId="13" fillId="0" borderId="1" xfId="0" applyNumberFormat="1" applyFont="1" applyBorder="1" applyAlignment="1">
      <alignment horizontal="right" vertical="center"/>
    </xf>
    <xf numFmtId="166" fontId="13" fillId="0" borderId="20" xfId="0" applyNumberFormat="1" applyFont="1" applyBorder="1" applyAlignment="1">
      <alignment horizontal="right" vertical="center"/>
    </xf>
    <xf numFmtId="0" fontId="5" fillId="10" borderId="16" xfId="0" applyFont="1" applyFill="1" applyBorder="1" applyAlignment="1">
      <alignment horizontal="center"/>
    </xf>
    <xf numFmtId="0" fontId="5" fillId="10" borderId="18" xfId="0" applyFont="1" applyFill="1" applyBorder="1" applyAlignment="1">
      <alignment horizontal="center"/>
    </xf>
    <xf numFmtId="0" fontId="13" fillId="0" borderId="19" xfId="0" applyFont="1" applyBorder="1" applyAlignment="1">
      <alignment horizontal="right" vertical="center"/>
    </xf>
    <xf numFmtId="0" fontId="13" fillId="0" borderId="20" xfId="0" applyFont="1" applyBorder="1" applyAlignment="1">
      <alignment horizontal="right" vertical="center"/>
    </xf>
    <xf numFmtId="0" fontId="0" fillId="0" borderId="1" xfId="0" applyBorder="1" applyAlignment="1">
      <alignment horizontal="center"/>
    </xf>
    <xf numFmtId="0" fontId="13" fillId="0" borderId="30" xfId="0" applyFont="1" applyBorder="1" applyAlignment="1">
      <alignment horizontal="center"/>
    </xf>
    <xf numFmtId="0" fontId="13" fillId="0" borderId="14" xfId="0" applyFont="1" applyBorder="1" applyAlignment="1">
      <alignment horizontal="center"/>
    </xf>
    <xf numFmtId="0" fontId="31" fillId="0" borderId="63" xfId="0" applyFont="1" applyBorder="1" applyAlignment="1">
      <alignment horizontal="center"/>
    </xf>
    <xf numFmtId="0" fontId="31" fillId="0" borderId="14" xfId="0" applyFont="1" applyBorder="1" applyAlignment="1">
      <alignment horizontal="center"/>
    </xf>
    <xf numFmtId="165" fontId="13" fillId="0" borderId="85" xfId="2" applyNumberFormat="1" applyFont="1" applyBorder="1"/>
    <xf numFmtId="0" fontId="13" fillId="0" borderId="40" xfId="0" applyFont="1" applyBorder="1" applyAlignment="1">
      <alignment horizontal="center" vertical="center"/>
    </xf>
    <xf numFmtId="2" fontId="13" fillId="0" borderId="66" xfId="0" applyNumberFormat="1" applyFont="1" applyFill="1" applyBorder="1" applyAlignment="1">
      <alignment horizontal="right" vertical="center"/>
    </xf>
    <xf numFmtId="0" fontId="13" fillId="0" borderId="63" xfId="0" applyFont="1" applyBorder="1" applyAlignment="1">
      <alignment horizontal="center" vertical="center"/>
    </xf>
    <xf numFmtId="0" fontId="13" fillId="0" borderId="44" xfId="0" applyFont="1" applyBorder="1" applyAlignment="1">
      <alignment horizontal="center" vertical="center"/>
    </xf>
    <xf numFmtId="0" fontId="13" fillId="0" borderId="44" xfId="0" applyFont="1" applyFill="1" applyBorder="1" applyAlignment="1">
      <alignment horizontal="center" vertical="center"/>
    </xf>
    <xf numFmtId="0" fontId="13" fillId="0" borderId="45" xfId="0" applyFont="1" applyFill="1" applyBorder="1" applyAlignment="1">
      <alignment horizontal="center" vertical="center"/>
    </xf>
    <xf numFmtId="2" fontId="13" fillId="0" borderId="9" xfId="0" applyNumberFormat="1" applyFont="1" applyBorder="1" applyAlignment="1">
      <alignment horizontal="right" vertical="center"/>
    </xf>
    <xf numFmtId="0" fontId="5" fillId="10" borderId="37" xfId="0" applyFont="1" applyFill="1" applyBorder="1" applyAlignment="1">
      <alignment horizontal="center" wrapText="1"/>
    </xf>
    <xf numFmtId="0" fontId="5" fillId="10" borderId="47" xfId="0" applyFont="1" applyFill="1" applyBorder="1" applyAlignment="1">
      <alignment horizontal="center" wrapText="1"/>
    </xf>
    <xf numFmtId="0" fontId="13" fillId="0" borderId="35" xfId="0" applyFont="1" applyBorder="1" applyAlignment="1">
      <alignment horizontal="center"/>
    </xf>
    <xf numFmtId="0" fontId="13" fillId="0" borderId="27" xfId="0" applyFont="1" applyBorder="1" applyAlignment="1">
      <alignment horizontal="center"/>
    </xf>
    <xf numFmtId="0" fontId="13" fillId="0" borderId="36" xfId="0" applyFont="1" applyBorder="1" applyAlignment="1">
      <alignment horizontal="center"/>
    </xf>
    <xf numFmtId="0" fontId="5" fillId="10" borderId="62" xfId="0" applyFont="1" applyFill="1" applyBorder="1" applyAlignment="1">
      <alignment horizontal="center" wrapText="1"/>
    </xf>
    <xf numFmtId="0" fontId="31" fillId="0" borderId="30" xfId="0" applyFont="1" applyBorder="1" applyAlignment="1">
      <alignment horizontal="center"/>
    </xf>
    <xf numFmtId="0" fontId="31" fillId="0" borderId="6" xfId="0" applyFont="1" applyBorder="1" applyAlignment="1">
      <alignment horizontal="center"/>
    </xf>
    <xf numFmtId="0" fontId="31" fillId="0" borderId="8" xfId="0" applyFont="1" applyBorder="1" applyAlignment="1">
      <alignment horizontal="center"/>
    </xf>
    <xf numFmtId="0" fontId="31" fillId="0" borderId="35" xfId="0" applyFont="1" applyBorder="1" applyAlignment="1">
      <alignment horizontal="center"/>
    </xf>
    <xf numFmtId="0" fontId="31" fillId="0" borderId="27" xfId="0" applyFont="1" applyBorder="1" applyAlignment="1">
      <alignment horizontal="center"/>
    </xf>
    <xf numFmtId="0" fontId="31" fillId="0" borderId="36" xfId="0" applyFont="1" applyBorder="1" applyAlignment="1">
      <alignment horizontal="center"/>
    </xf>
    <xf numFmtId="44" fontId="5" fillId="10" borderId="62" xfId="2" applyFont="1" applyFill="1" applyBorder="1" applyAlignment="1">
      <alignment horizontal="center" wrapText="1"/>
    </xf>
    <xf numFmtId="165" fontId="13" fillId="0" borderId="60" xfId="2" applyNumberFormat="1" applyFont="1" applyBorder="1"/>
    <xf numFmtId="165" fontId="13" fillId="0" borderId="32" xfId="2" applyNumberFormat="1" applyFont="1" applyBorder="1"/>
    <xf numFmtId="165" fontId="13" fillId="0" borderId="33" xfId="2" applyNumberFormat="1" applyFont="1" applyBorder="1"/>
    <xf numFmtId="170" fontId="13" fillId="0" borderId="30" xfId="0" applyNumberFormat="1" applyFont="1" applyBorder="1"/>
    <xf numFmtId="170" fontId="13" fillId="0" borderId="19" xfId="0" applyNumberFormat="1" applyFont="1" applyBorder="1"/>
    <xf numFmtId="170" fontId="13" fillId="0" borderId="14" xfId="0" applyNumberFormat="1" applyFont="1" applyBorder="1"/>
    <xf numFmtId="0" fontId="32" fillId="0" borderId="28" xfId="0" applyFont="1" applyBorder="1" applyAlignment="1">
      <alignment horizontal="center"/>
    </xf>
    <xf numFmtId="0" fontId="32" fillId="0" borderId="22" xfId="0" applyFont="1" applyBorder="1" applyAlignment="1">
      <alignment horizontal="center"/>
    </xf>
    <xf numFmtId="0" fontId="32" fillId="0" borderId="84" xfId="0" applyFont="1" applyBorder="1" applyAlignment="1">
      <alignment horizontal="center"/>
    </xf>
    <xf numFmtId="165" fontId="32" fillId="0" borderId="57" xfId="2" applyNumberFormat="1" applyFont="1" applyBorder="1"/>
    <xf numFmtId="165" fontId="32" fillId="0" borderId="28" xfId="2" applyNumberFormat="1" applyFont="1" applyBorder="1"/>
    <xf numFmtId="165" fontId="32" fillId="0" borderId="31" xfId="2" applyNumberFormat="1" applyFont="1" applyBorder="1"/>
    <xf numFmtId="165" fontId="32" fillId="0" borderId="84" xfId="2" applyNumberFormat="1" applyFont="1" applyBorder="1"/>
    <xf numFmtId="44" fontId="32" fillId="0" borderId="68" xfId="0" applyNumberFormat="1" applyFont="1" applyBorder="1"/>
    <xf numFmtId="165" fontId="32" fillId="0" borderId="14" xfId="2" applyNumberFormat="1" applyFont="1" applyBorder="1"/>
    <xf numFmtId="165" fontId="32" fillId="0" borderId="8" xfId="2" applyNumberFormat="1" applyFont="1" applyBorder="1"/>
    <xf numFmtId="165" fontId="32" fillId="0" borderId="20" xfId="2" applyNumberFormat="1" applyFont="1" applyBorder="1"/>
    <xf numFmtId="165" fontId="32" fillId="0" borderId="9" xfId="2" applyNumberFormat="1" applyFont="1" applyBorder="1"/>
    <xf numFmtId="44" fontId="32" fillId="0" borderId="84" xfId="0" applyNumberFormat="1" applyFont="1" applyBorder="1"/>
    <xf numFmtId="165" fontId="5" fillId="6" borderId="46" xfId="2" applyNumberFormat="1" applyFont="1" applyFill="1" applyBorder="1" applyAlignment="1">
      <alignment horizontal="center" wrapText="1"/>
    </xf>
    <xf numFmtId="165" fontId="32" fillId="0" borderId="30" xfId="0" applyNumberFormat="1" applyFont="1" applyBorder="1"/>
    <xf numFmtId="165" fontId="32" fillId="0" borderId="14" xfId="0" applyNumberFormat="1" applyFont="1" applyBorder="1"/>
    <xf numFmtId="165" fontId="32" fillId="0" borderId="6" xfId="0" applyNumberFormat="1" applyFont="1" applyBorder="1"/>
    <xf numFmtId="165" fontId="32" fillId="0" borderId="15" xfId="0" applyNumberFormat="1" applyFont="1" applyBorder="1"/>
    <xf numFmtId="165" fontId="32" fillId="0" borderId="8" xfId="0" applyNumberFormat="1" applyFont="1" applyBorder="1"/>
    <xf numFmtId="44" fontId="32" fillId="0" borderId="77" xfId="0" applyNumberFormat="1" applyFont="1" applyBorder="1"/>
    <xf numFmtId="44" fontId="32" fillId="0" borderId="86" xfId="0" applyNumberFormat="1" applyFont="1" applyBorder="1"/>
    <xf numFmtId="165" fontId="32" fillId="0" borderId="9" xfId="0" applyNumberFormat="1" applyFont="1" applyBorder="1"/>
    <xf numFmtId="0" fontId="32" fillId="0" borderId="30" xfId="0" applyFont="1" applyBorder="1"/>
    <xf numFmtId="0" fontId="32" fillId="0" borderId="19" xfId="0" applyFont="1" applyBorder="1"/>
    <xf numFmtId="0" fontId="32" fillId="0" borderId="35" xfId="0" applyFont="1" applyBorder="1"/>
    <xf numFmtId="0" fontId="32" fillId="0" borderId="14" xfId="0" applyFont="1" applyBorder="1"/>
    <xf numFmtId="0" fontId="32" fillId="0" borderId="15" xfId="0" applyFont="1" applyBorder="1"/>
    <xf numFmtId="0" fontId="32" fillId="0" borderId="77" xfId="0" applyFont="1" applyBorder="1"/>
    <xf numFmtId="0" fontId="32" fillId="0" borderId="86" xfId="0" applyFont="1" applyBorder="1"/>
    <xf numFmtId="0" fontId="32" fillId="0" borderId="9" xfId="0" applyFont="1" applyBorder="1"/>
    <xf numFmtId="44" fontId="32" fillId="0" borderId="85" xfId="0" applyNumberFormat="1" applyFont="1" applyBorder="1"/>
    <xf numFmtId="44" fontId="32" fillId="0" borderId="64" xfId="0" applyNumberFormat="1" applyFont="1" applyBorder="1"/>
    <xf numFmtId="44" fontId="32" fillId="0" borderId="65" xfId="0" applyNumberFormat="1" applyFont="1" applyBorder="1"/>
    <xf numFmtId="44" fontId="32" fillId="0" borderId="14" xfId="0" applyNumberFormat="1" applyFont="1" applyBorder="1"/>
    <xf numFmtId="44" fontId="32" fillId="0" borderId="15" xfId="0" applyNumberFormat="1" applyFont="1" applyBorder="1"/>
    <xf numFmtId="44" fontId="32" fillId="0" borderId="9" xfId="0" applyNumberFormat="1" applyFont="1" applyBorder="1"/>
    <xf numFmtId="44" fontId="13" fillId="0" borderId="84" xfId="0" applyNumberFormat="1" applyFont="1" applyBorder="1" applyAlignment="1">
      <alignment horizontal="right" vertical="center"/>
    </xf>
    <xf numFmtId="165" fontId="5" fillId="6" borderId="25" xfId="2" applyNumberFormat="1" applyFont="1" applyFill="1" applyBorder="1" applyAlignment="1">
      <alignment horizontal="center" wrapText="1"/>
    </xf>
    <xf numFmtId="0" fontId="0" fillId="0" borderId="10" xfId="0" applyBorder="1"/>
    <xf numFmtId="44" fontId="0" fillId="0" borderId="87" xfId="0" applyNumberFormat="1" applyBorder="1"/>
    <xf numFmtId="0" fontId="13" fillId="0" borderId="91" xfId="0" applyFont="1" applyBorder="1" applyAlignment="1">
      <alignment horizontal="center"/>
    </xf>
    <xf numFmtId="0" fontId="13" fillId="0" borderId="92" xfId="0" applyFont="1" applyBorder="1" applyAlignment="1">
      <alignment horizontal="center"/>
    </xf>
    <xf numFmtId="0" fontId="13" fillId="0" borderId="93" xfId="0" applyFont="1" applyBorder="1" applyAlignment="1">
      <alignment horizontal="center"/>
    </xf>
    <xf numFmtId="165" fontId="13" fillId="0" borderId="91" xfId="2" applyNumberFormat="1" applyFont="1" applyBorder="1"/>
    <xf numFmtId="165" fontId="13" fillId="0" borderId="92" xfId="2" applyNumberFormat="1" applyFont="1" applyBorder="1"/>
    <xf numFmtId="165" fontId="13" fillId="0" borderId="93" xfId="2" applyNumberFormat="1" applyFont="1" applyBorder="1"/>
    <xf numFmtId="0" fontId="5" fillId="0" borderId="0" xfId="0" applyFont="1" applyAlignment="1">
      <alignment horizontal="center"/>
    </xf>
    <xf numFmtId="0" fontId="32" fillId="8" borderId="15" xfId="0" applyFont="1" applyFill="1" applyBorder="1" applyAlignment="1">
      <alignment horizontal="center"/>
    </xf>
    <xf numFmtId="0" fontId="32" fillId="8" borderId="6" xfId="0" applyFont="1" applyFill="1" applyBorder="1" applyAlignment="1">
      <alignment horizontal="center"/>
    </xf>
    <xf numFmtId="0" fontId="13" fillId="0" borderId="88" xfId="0" applyFont="1" applyBorder="1" applyAlignment="1">
      <alignment horizontal="right" vertical="center"/>
    </xf>
    <xf numFmtId="165" fontId="32" fillId="0" borderId="0" xfId="0" applyNumberFormat="1" applyFont="1"/>
    <xf numFmtId="0" fontId="32" fillId="0" borderId="31" xfId="0" applyFont="1" applyBorder="1" applyAlignment="1">
      <alignment horizontal="center"/>
    </xf>
    <xf numFmtId="0" fontId="32" fillId="8" borderId="8" xfId="0" applyFont="1" applyFill="1" applyBorder="1" applyAlignment="1">
      <alignment horizontal="center"/>
    </xf>
    <xf numFmtId="0" fontId="32" fillId="8" borderId="14" xfId="0" applyFont="1" applyFill="1" applyBorder="1" applyAlignment="1">
      <alignment horizontal="center"/>
    </xf>
    <xf numFmtId="0" fontId="13" fillId="0" borderId="92" xfId="0" applyFont="1" applyBorder="1" applyAlignment="1">
      <alignment horizontal="right" vertical="center"/>
    </xf>
    <xf numFmtId="0" fontId="32" fillId="8" borderId="9" xfId="0" applyFont="1" applyFill="1" applyBorder="1" applyAlignment="1">
      <alignment horizontal="center"/>
    </xf>
    <xf numFmtId="0" fontId="32" fillId="8" borderId="30" xfId="0" applyFont="1" applyFill="1" applyBorder="1" applyAlignment="1">
      <alignment horizontal="center"/>
    </xf>
    <xf numFmtId="0" fontId="13" fillId="0" borderId="93" xfId="0" applyFont="1" applyBorder="1" applyAlignment="1">
      <alignment horizontal="right" vertical="center"/>
    </xf>
    <xf numFmtId="0" fontId="13" fillId="0" borderId="89" xfId="0" applyFont="1" applyBorder="1" applyAlignment="1">
      <alignment horizontal="right" vertical="center"/>
    </xf>
    <xf numFmtId="0" fontId="13" fillId="0" borderId="90" xfId="0" applyFont="1" applyBorder="1" applyAlignment="1">
      <alignment horizontal="right" vertical="center"/>
    </xf>
    <xf numFmtId="0" fontId="13" fillId="0" borderId="91" xfId="0" applyFont="1" applyBorder="1" applyAlignment="1">
      <alignment horizontal="right" vertical="center"/>
    </xf>
    <xf numFmtId="0" fontId="13" fillId="0" borderId="89" xfId="0" applyFont="1" applyBorder="1" applyAlignment="1">
      <alignment horizontal="center"/>
    </xf>
    <xf numFmtId="0" fontId="13" fillId="0" borderId="88" xfId="0" applyFont="1" applyBorder="1" applyAlignment="1">
      <alignment horizontal="center"/>
    </xf>
    <xf numFmtId="0" fontId="13" fillId="0" borderId="90" xfId="0" applyFont="1" applyBorder="1" applyAlignment="1">
      <alignment horizontal="center"/>
    </xf>
    <xf numFmtId="165" fontId="13" fillId="0" borderId="89" xfId="2" applyNumberFormat="1" applyFont="1" applyBorder="1"/>
    <xf numFmtId="165" fontId="13" fillId="0" borderId="88" xfId="2" applyNumberFormat="1" applyFont="1" applyBorder="1"/>
    <xf numFmtId="165" fontId="13" fillId="0" borderId="90" xfId="2" applyNumberFormat="1" applyFont="1" applyBorder="1"/>
    <xf numFmtId="0" fontId="32" fillId="0" borderId="68" xfId="0" applyFont="1" applyBorder="1" applyAlignment="1">
      <alignment horizontal="center"/>
    </xf>
    <xf numFmtId="165" fontId="32" fillId="0" borderId="68" xfId="2" applyNumberFormat="1" applyFont="1" applyBorder="1" applyAlignment="1">
      <alignment horizontal="center"/>
    </xf>
    <xf numFmtId="0" fontId="32" fillId="0" borderId="57" xfId="0" applyFont="1" applyBorder="1" applyAlignment="1">
      <alignment horizontal="center"/>
    </xf>
    <xf numFmtId="5" fontId="13" fillId="0" borderId="19" xfId="2" applyNumberFormat="1" applyFont="1" applyBorder="1" applyAlignment="1">
      <alignment horizontal="right" vertical="center"/>
    </xf>
    <xf numFmtId="0" fontId="13" fillId="0" borderId="72" xfId="0" applyFont="1" applyBorder="1" applyAlignment="1">
      <alignment horizontal="center"/>
    </xf>
    <xf numFmtId="0" fontId="13" fillId="0" borderId="68" xfId="0" applyFont="1" applyBorder="1" applyAlignment="1">
      <alignment horizontal="center"/>
    </xf>
    <xf numFmtId="0" fontId="13" fillId="0" borderId="73" xfId="0" applyFont="1" applyBorder="1" applyAlignment="1">
      <alignment horizontal="center"/>
    </xf>
    <xf numFmtId="165" fontId="13" fillId="0" borderId="72" xfId="2" applyNumberFormat="1" applyFont="1" applyBorder="1"/>
    <xf numFmtId="165" fontId="13" fillId="0" borderId="68" xfId="2" applyNumberFormat="1" applyFont="1" applyBorder="1"/>
    <xf numFmtId="165" fontId="13" fillId="0" borderId="73" xfId="2" applyNumberFormat="1" applyFont="1" applyBorder="1"/>
    <xf numFmtId="0" fontId="6" fillId="3" borderId="16" xfId="0" applyFont="1" applyFill="1" applyBorder="1" applyAlignment="1">
      <alignment horizontal="center" vertical="center"/>
    </xf>
    <xf numFmtId="0" fontId="6" fillId="3" borderId="17" xfId="0" applyFont="1" applyFill="1" applyBorder="1" applyAlignment="1">
      <alignment horizontal="center" vertical="center"/>
    </xf>
    <xf numFmtId="0" fontId="8" fillId="3" borderId="16" xfId="0" applyFont="1" applyFill="1" applyBorder="1" applyAlignment="1">
      <alignment horizontal="center"/>
    </xf>
    <xf numFmtId="0" fontId="8" fillId="3" borderId="18" xfId="0" applyFont="1" applyFill="1" applyBorder="1" applyAlignment="1">
      <alignment horizontal="center"/>
    </xf>
    <xf numFmtId="0" fontId="8" fillId="3" borderId="17" xfId="0" applyFont="1" applyFill="1" applyBorder="1" applyAlignment="1">
      <alignment horizontal="center"/>
    </xf>
    <xf numFmtId="0" fontId="6" fillId="3" borderId="3" xfId="0" applyFont="1" applyFill="1" applyBorder="1" applyAlignment="1">
      <alignment horizontal="center" vertical="center"/>
    </xf>
    <xf numFmtId="0" fontId="7" fillId="3" borderId="4" xfId="0" applyFont="1" applyFill="1" applyBorder="1" applyAlignment="1">
      <alignment horizontal="center" vertical="center"/>
    </xf>
    <xf numFmtId="0" fontId="7" fillId="3" borderId="5" xfId="0" applyFont="1" applyFill="1" applyBorder="1" applyAlignment="1">
      <alignment horizontal="center" vertical="center"/>
    </xf>
    <xf numFmtId="0" fontId="9" fillId="2" borderId="3" xfId="0" applyFont="1" applyFill="1" applyBorder="1" applyAlignment="1">
      <alignment horizontal="left" wrapText="1" indent="1"/>
    </xf>
    <xf numFmtId="0" fontId="9" fillId="2" borderId="4" xfId="0" applyFont="1" applyFill="1" applyBorder="1" applyAlignment="1">
      <alignment horizontal="left" wrapText="1" indent="1"/>
    </xf>
    <xf numFmtId="0" fontId="9" fillId="2" borderId="5" xfId="0" applyFont="1" applyFill="1" applyBorder="1" applyAlignment="1">
      <alignment horizontal="left" wrapText="1" indent="1"/>
    </xf>
    <xf numFmtId="0" fontId="9" fillId="2" borderId="10" xfId="0" applyFont="1" applyFill="1" applyBorder="1" applyAlignment="1">
      <alignment horizontal="left" wrapText="1" indent="1"/>
    </xf>
    <xf numFmtId="0" fontId="9" fillId="2" borderId="0" xfId="0" applyFont="1" applyFill="1" applyBorder="1" applyAlignment="1">
      <alignment horizontal="left" wrapText="1" indent="1"/>
    </xf>
    <xf numFmtId="0" fontId="9" fillId="2" borderId="7" xfId="0" applyFont="1" applyFill="1" applyBorder="1" applyAlignment="1">
      <alignment horizontal="left" wrapText="1" indent="1"/>
    </xf>
    <xf numFmtId="0" fontId="14" fillId="2" borderId="3" xfId="0" applyFont="1" applyFill="1" applyBorder="1" applyAlignment="1">
      <alignment horizontal="left" wrapText="1"/>
    </xf>
    <xf numFmtId="0" fontId="14" fillId="2" borderId="4" xfId="0" applyFont="1" applyFill="1" applyBorder="1" applyAlignment="1">
      <alignment horizontal="left" wrapText="1"/>
    </xf>
    <xf numFmtId="0" fontId="14" fillId="2" borderId="5" xfId="0" applyFont="1" applyFill="1" applyBorder="1" applyAlignment="1">
      <alignment horizontal="left" wrapText="1"/>
    </xf>
    <xf numFmtId="0" fontId="14" fillId="2" borderId="10" xfId="0" applyFont="1" applyFill="1" applyBorder="1" applyAlignment="1">
      <alignment horizontal="left" wrapText="1"/>
    </xf>
    <xf numFmtId="0" fontId="14" fillId="2" borderId="0" xfId="0" applyFont="1" applyFill="1" applyBorder="1" applyAlignment="1">
      <alignment horizontal="left" wrapText="1"/>
    </xf>
    <xf numFmtId="0" fontId="14" fillId="2" borderId="7" xfId="0" applyFont="1" applyFill="1" applyBorder="1" applyAlignment="1">
      <alignment horizontal="left" wrapText="1"/>
    </xf>
    <xf numFmtId="0" fontId="14" fillId="2" borderId="11" xfId="0" applyFont="1" applyFill="1" applyBorder="1" applyAlignment="1">
      <alignment horizontal="left" wrapText="1"/>
    </xf>
    <xf numFmtId="0" fontId="14" fillId="2" borderId="12" xfId="0" applyFont="1" applyFill="1" applyBorder="1" applyAlignment="1">
      <alignment horizontal="left" wrapText="1"/>
    </xf>
    <xf numFmtId="0" fontId="14" fillId="2" borderId="13" xfId="0" applyFont="1" applyFill="1" applyBorder="1" applyAlignment="1">
      <alignment horizontal="left" wrapText="1"/>
    </xf>
    <xf numFmtId="0" fontId="8" fillId="3" borderId="16" xfId="0" applyFont="1" applyFill="1" applyBorder="1" applyAlignment="1">
      <alignment horizontal="center" vertical="center"/>
    </xf>
    <xf numFmtId="0" fontId="8" fillId="3" borderId="18" xfId="0" applyFont="1" applyFill="1" applyBorder="1" applyAlignment="1">
      <alignment horizontal="center" vertical="center"/>
    </xf>
    <xf numFmtId="0" fontId="8" fillId="3" borderId="17" xfId="0" applyFont="1" applyFill="1" applyBorder="1" applyAlignment="1">
      <alignment horizontal="center" vertical="center"/>
    </xf>
    <xf numFmtId="0" fontId="5" fillId="2" borderId="3" xfId="0" applyFont="1" applyFill="1" applyBorder="1" applyAlignment="1">
      <alignment horizontal="center"/>
    </xf>
    <xf numFmtId="0" fontId="5" fillId="2" borderId="4" xfId="0" applyFont="1" applyFill="1" applyBorder="1" applyAlignment="1">
      <alignment horizontal="center"/>
    </xf>
    <xf numFmtId="0" fontId="5" fillId="2" borderId="5" xfId="0" applyFont="1" applyFill="1" applyBorder="1" applyAlignment="1">
      <alignment horizontal="center"/>
    </xf>
    <xf numFmtId="0" fontId="5" fillId="2" borderId="11" xfId="0" applyFont="1" applyFill="1" applyBorder="1" applyAlignment="1">
      <alignment horizontal="center"/>
    </xf>
    <xf numFmtId="0" fontId="5" fillId="2" borderId="12" xfId="0" applyFont="1" applyFill="1" applyBorder="1" applyAlignment="1">
      <alignment horizontal="center"/>
    </xf>
    <xf numFmtId="0" fontId="5" fillId="2" borderId="13" xfId="0" applyFont="1" applyFill="1" applyBorder="1" applyAlignment="1">
      <alignment horizontal="center"/>
    </xf>
    <xf numFmtId="0" fontId="6" fillId="3" borderId="18" xfId="0" applyFont="1" applyFill="1" applyBorder="1" applyAlignment="1">
      <alignment horizontal="center" vertical="center"/>
    </xf>
    <xf numFmtId="0" fontId="10" fillId="2" borderId="16" xfId="0" applyFont="1" applyFill="1" applyBorder="1" applyAlignment="1">
      <alignment horizontal="center" vertical="center"/>
    </xf>
    <xf numFmtId="0" fontId="10" fillId="2" borderId="18" xfId="0" applyFont="1" applyFill="1" applyBorder="1" applyAlignment="1">
      <alignment horizontal="center" vertical="center"/>
    </xf>
    <xf numFmtId="0" fontId="10" fillId="2" borderId="17" xfId="0" applyFont="1" applyFill="1" applyBorder="1" applyAlignment="1">
      <alignment horizontal="center" vertical="center"/>
    </xf>
    <xf numFmtId="0" fontId="15" fillId="3" borderId="24" xfId="0" applyFont="1" applyFill="1" applyBorder="1" applyAlignment="1">
      <alignment horizontal="center"/>
    </xf>
    <xf numFmtId="0" fontId="15" fillId="3" borderId="26" xfId="0" applyFont="1" applyFill="1" applyBorder="1" applyAlignment="1">
      <alignment horizontal="center"/>
    </xf>
    <xf numFmtId="0" fontId="15" fillId="3" borderId="25" xfId="0" applyFont="1" applyFill="1" applyBorder="1" applyAlignment="1">
      <alignment horizontal="center"/>
    </xf>
    <xf numFmtId="0" fontId="6" fillId="3" borderId="10" xfId="0" applyFont="1" applyFill="1" applyBorder="1" applyAlignment="1">
      <alignment horizontal="center" vertical="center"/>
    </xf>
    <xf numFmtId="0" fontId="6" fillId="3" borderId="0" xfId="0" applyFont="1" applyFill="1" applyBorder="1" applyAlignment="1">
      <alignment horizontal="center" vertical="center"/>
    </xf>
    <xf numFmtId="0" fontId="14" fillId="2" borderId="3" xfId="0" applyFont="1" applyFill="1" applyBorder="1" applyAlignment="1">
      <alignment horizontal="left" vertical="top" wrapText="1"/>
    </xf>
    <xf numFmtId="0" fontId="14" fillId="2" borderId="4" xfId="0" applyFont="1" applyFill="1" applyBorder="1" applyAlignment="1">
      <alignment horizontal="left" vertical="top" wrapText="1"/>
    </xf>
    <xf numFmtId="0" fontId="14" fillId="2" borderId="5" xfId="0" applyFont="1" applyFill="1" applyBorder="1" applyAlignment="1">
      <alignment horizontal="left" vertical="top" wrapText="1"/>
    </xf>
    <xf numFmtId="0" fontId="14" fillId="2" borderId="10" xfId="0" applyFont="1" applyFill="1" applyBorder="1" applyAlignment="1">
      <alignment horizontal="left" vertical="top" wrapText="1"/>
    </xf>
    <xf numFmtId="0" fontId="14" fillId="2" borderId="0" xfId="0" applyFont="1" applyFill="1" applyBorder="1" applyAlignment="1">
      <alignment horizontal="left" vertical="top" wrapText="1"/>
    </xf>
    <xf numFmtId="0" fontId="14" fillId="2" borderId="7" xfId="0" applyFont="1" applyFill="1" applyBorder="1" applyAlignment="1">
      <alignment horizontal="left" vertical="top" wrapText="1"/>
    </xf>
    <xf numFmtId="0" fontId="14" fillId="2" borderId="11" xfId="0" applyFont="1" applyFill="1" applyBorder="1" applyAlignment="1">
      <alignment horizontal="left" vertical="top" wrapText="1"/>
    </xf>
    <xf numFmtId="0" fontId="14" fillId="2" borderId="12" xfId="0" applyFont="1" applyFill="1" applyBorder="1" applyAlignment="1">
      <alignment horizontal="left" vertical="top" wrapText="1"/>
    </xf>
    <xf numFmtId="0" fontId="14" fillId="2" borderId="13" xfId="0" applyFont="1" applyFill="1" applyBorder="1" applyAlignment="1">
      <alignment horizontal="left" vertical="top" wrapText="1"/>
    </xf>
    <xf numFmtId="0" fontId="6" fillId="43" borderId="11" xfId="0" applyFont="1" applyFill="1" applyBorder="1" applyAlignment="1">
      <alignment horizontal="center"/>
    </xf>
    <xf numFmtId="0" fontId="6" fillId="43" borderId="12" xfId="0" applyFont="1" applyFill="1" applyBorder="1" applyAlignment="1">
      <alignment horizontal="center"/>
    </xf>
    <xf numFmtId="0" fontId="6" fillId="43" borderId="13" xfId="0" applyFont="1" applyFill="1" applyBorder="1" applyAlignment="1">
      <alignment horizontal="center"/>
    </xf>
    <xf numFmtId="0" fontId="15" fillId="3" borderId="24" xfId="0" applyFont="1" applyFill="1" applyBorder="1" applyAlignment="1">
      <alignment horizontal="center" vertical="center"/>
    </xf>
    <xf numFmtId="0" fontId="15" fillId="3" borderId="26" xfId="0" applyFont="1" applyFill="1" applyBorder="1" applyAlignment="1">
      <alignment horizontal="center" vertical="center"/>
    </xf>
    <xf numFmtId="0" fontId="15" fillId="3" borderId="25" xfId="0" applyFont="1" applyFill="1" applyBorder="1" applyAlignment="1">
      <alignment horizontal="center" vertical="center"/>
    </xf>
    <xf numFmtId="0" fontId="6" fillId="3" borderId="24" xfId="0" applyFont="1" applyFill="1" applyBorder="1" applyAlignment="1">
      <alignment horizontal="center"/>
    </xf>
    <xf numFmtId="0" fontId="6" fillId="3" borderId="26" xfId="0" applyFont="1" applyFill="1" applyBorder="1" applyAlignment="1">
      <alignment horizontal="center"/>
    </xf>
    <xf numFmtId="0" fontId="6" fillId="3" borderId="25" xfId="0" applyFont="1" applyFill="1" applyBorder="1" applyAlignment="1">
      <alignment horizontal="center"/>
    </xf>
    <xf numFmtId="165" fontId="6" fillId="11" borderId="31" xfId="2" applyNumberFormat="1" applyFont="1" applyFill="1" applyBorder="1" applyAlignment="1">
      <alignment horizontal="center"/>
    </xf>
    <xf numFmtId="165" fontId="6" fillId="11" borderId="29" xfId="2" applyNumberFormat="1" applyFont="1" applyFill="1" applyBorder="1" applyAlignment="1">
      <alignment horizontal="center"/>
    </xf>
    <xf numFmtId="0" fontId="6" fillId="43" borderId="10" xfId="0" applyFont="1" applyFill="1" applyBorder="1" applyAlignment="1">
      <alignment horizontal="center"/>
    </xf>
    <xf numFmtId="0" fontId="6" fillId="43" borderId="74" xfId="0" applyFont="1" applyFill="1" applyBorder="1" applyAlignment="1">
      <alignment horizontal="center"/>
    </xf>
    <xf numFmtId="0" fontId="6" fillId="43" borderId="75" xfId="0" applyFont="1" applyFill="1" applyBorder="1" applyAlignment="1">
      <alignment horizontal="center"/>
    </xf>
    <xf numFmtId="0" fontId="6" fillId="43" borderId="76" xfId="0" applyFont="1" applyFill="1" applyBorder="1" applyAlignment="1">
      <alignment horizontal="center"/>
    </xf>
    <xf numFmtId="0" fontId="6" fillId="43" borderId="72" xfId="0" applyFont="1" applyFill="1" applyBorder="1" applyAlignment="1">
      <alignment horizontal="center"/>
    </xf>
    <xf numFmtId="0" fontId="6" fillId="43" borderId="68" xfId="0" applyFont="1" applyFill="1" applyBorder="1" applyAlignment="1">
      <alignment horizontal="center"/>
    </xf>
    <xf numFmtId="0" fontId="6" fillId="11" borderId="24" xfId="0" applyFont="1" applyFill="1" applyBorder="1" applyAlignment="1">
      <alignment horizontal="center"/>
    </xf>
    <xf numFmtId="0" fontId="6" fillId="11" borderId="26" xfId="0" applyFont="1" applyFill="1" applyBorder="1" applyAlignment="1">
      <alignment horizontal="center"/>
    </xf>
    <xf numFmtId="0" fontId="6" fillId="11" borderId="25" xfId="0" applyFont="1" applyFill="1" applyBorder="1" applyAlignment="1">
      <alignment horizontal="center"/>
    </xf>
    <xf numFmtId="0" fontId="13" fillId="0" borderId="6" xfId="0" applyFont="1" applyBorder="1" applyAlignment="1">
      <alignment horizontal="left" vertical="center" indent="1"/>
    </xf>
    <xf numFmtId="0" fontId="13" fillId="0" borderId="1" xfId="0" applyFont="1" applyBorder="1" applyAlignment="1">
      <alignment horizontal="left" vertical="center" indent="1"/>
    </xf>
    <xf numFmtId="165" fontId="13" fillId="0" borderId="1" xfId="0" applyNumberFormat="1" applyFont="1" applyBorder="1" applyAlignment="1">
      <alignment horizontal="center" vertical="center"/>
    </xf>
    <xf numFmtId="165" fontId="13" fillId="0" borderId="15" xfId="0" applyNumberFormat="1" applyFont="1" applyBorder="1" applyAlignment="1">
      <alignment horizontal="center" vertical="center"/>
    </xf>
    <xf numFmtId="0" fontId="13" fillId="0" borderId="8" xfId="0" applyFont="1" applyBorder="1" applyAlignment="1">
      <alignment horizontal="left" vertical="center" indent="1"/>
    </xf>
    <xf numFmtId="0" fontId="13" fillId="0" borderId="20" xfId="0" applyFont="1" applyBorder="1" applyAlignment="1">
      <alignment horizontal="left" vertical="center" indent="1"/>
    </xf>
    <xf numFmtId="165" fontId="13" fillId="0" borderId="20" xfId="0" applyNumberFormat="1" applyFont="1" applyBorder="1" applyAlignment="1">
      <alignment horizontal="center" vertical="center"/>
    </xf>
    <xf numFmtId="165" fontId="13" fillId="0" borderId="9" xfId="0" applyNumberFormat="1" applyFont="1" applyBorder="1" applyAlignment="1">
      <alignment horizontal="center" vertical="center"/>
    </xf>
    <xf numFmtId="0" fontId="15" fillId="3" borderId="3" xfId="0" applyFont="1" applyFill="1" applyBorder="1" applyAlignment="1">
      <alignment horizontal="center"/>
    </xf>
    <xf numFmtId="0" fontId="15" fillId="3" borderId="4" xfId="0" applyFont="1" applyFill="1" applyBorder="1" applyAlignment="1">
      <alignment horizontal="center"/>
    </xf>
    <xf numFmtId="0" fontId="15" fillId="3" borderId="5" xfId="0" applyFont="1" applyFill="1" applyBorder="1" applyAlignment="1">
      <alignment horizontal="center"/>
    </xf>
    <xf numFmtId="0" fontId="13" fillId="0" borderId="30" xfId="0" applyFont="1" applyBorder="1" applyAlignment="1">
      <alignment horizontal="left" vertical="center" indent="1"/>
    </xf>
    <xf numFmtId="0" fontId="13" fillId="0" borderId="19" xfId="0" applyFont="1" applyBorder="1" applyAlignment="1">
      <alignment horizontal="left" vertical="center" indent="1"/>
    </xf>
    <xf numFmtId="165" fontId="13" fillId="0" borderId="19" xfId="0" applyNumberFormat="1" applyFont="1" applyBorder="1" applyAlignment="1">
      <alignment horizontal="center" vertical="center"/>
    </xf>
    <xf numFmtId="165" fontId="13" fillId="0" borderId="14" xfId="0" applyNumberFormat="1" applyFont="1" applyBorder="1" applyAlignment="1">
      <alignment horizontal="center" vertical="center"/>
    </xf>
    <xf numFmtId="0" fontId="15" fillId="3" borderId="16" xfId="0" applyFont="1" applyFill="1" applyBorder="1" applyAlignment="1">
      <alignment horizontal="center" vertical="center"/>
    </xf>
    <xf numFmtId="0" fontId="15" fillId="3" borderId="18" xfId="0" applyFont="1" applyFill="1" applyBorder="1" applyAlignment="1">
      <alignment horizontal="center" vertical="center"/>
    </xf>
    <xf numFmtId="0" fontId="15" fillId="3" borderId="17" xfId="0" applyFont="1" applyFill="1" applyBorder="1" applyAlignment="1">
      <alignment horizontal="center" vertical="center"/>
    </xf>
    <xf numFmtId="0" fontId="5" fillId="10" borderId="16" xfId="0" applyFont="1" applyFill="1" applyBorder="1" applyAlignment="1">
      <alignment horizontal="center"/>
    </xf>
    <xf numFmtId="0" fontId="5" fillId="10" borderId="18" xfId="0" applyFont="1" applyFill="1" applyBorder="1" applyAlignment="1">
      <alignment horizontal="center"/>
    </xf>
    <xf numFmtId="0" fontId="13" fillId="0" borderId="19" xfId="0" applyFont="1" applyBorder="1" applyAlignment="1">
      <alignment horizontal="right" vertical="center"/>
    </xf>
    <xf numFmtId="0" fontId="13" fillId="0" borderId="14" xfId="0" applyFont="1" applyBorder="1" applyAlignment="1">
      <alignment horizontal="right" vertical="center"/>
    </xf>
    <xf numFmtId="0" fontId="13" fillId="0" borderId="20" xfId="0" applyFont="1" applyBorder="1" applyAlignment="1">
      <alignment horizontal="right" vertical="center"/>
    </xf>
    <xf numFmtId="0" fontId="13" fillId="0" borderId="9" xfId="0" applyFont="1" applyBorder="1" applyAlignment="1">
      <alignment horizontal="right" vertical="center"/>
    </xf>
    <xf numFmtId="0" fontId="13" fillId="0" borderId="67" xfId="0" applyFont="1" applyBorder="1" applyAlignment="1">
      <alignment horizontal="left" vertical="center" indent="1"/>
    </xf>
    <xf numFmtId="0" fontId="13" fillId="0" borderId="69" xfId="0" applyFont="1" applyBorder="1" applyAlignment="1">
      <alignment horizontal="left" vertical="center" indent="1"/>
    </xf>
    <xf numFmtId="0" fontId="13" fillId="0" borderId="27" xfId="0" applyFont="1" applyBorder="1" applyAlignment="1">
      <alignment horizontal="left" vertical="center" indent="1"/>
    </xf>
    <xf numFmtId="0" fontId="13" fillId="0" borderId="6" xfId="0" applyFont="1" applyFill="1" applyBorder="1" applyAlignment="1">
      <alignment horizontal="left" vertical="center" indent="1"/>
    </xf>
    <xf numFmtId="0" fontId="13" fillId="0" borderId="27" xfId="0" applyFont="1" applyFill="1" applyBorder="1" applyAlignment="1">
      <alignment horizontal="left" vertical="center" indent="1"/>
    </xf>
    <xf numFmtId="165" fontId="13" fillId="0" borderId="20" xfId="2" applyNumberFormat="1" applyFont="1" applyBorder="1" applyAlignment="1">
      <alignment horizontal="center" vertical="center"/>
    </xf>
    <xf numFmtId="165" fontId="13" fillId="0" borderId="9" xfId="2" applyNumberFormat="1" applyFont="1" applyBorder="1" applyAlignment="1">
      <alignment horizontal="center" vertical="center"/>
    </xf>
    <xf numFmtId="165" fontId="13" fillId="0" borderId="1" xfId="2" applyNumberFormat="1" applyFont="1" applyBorder="1" applyAlignment="1">
      <alignment horizontal="center" vertical="center"/>
    </xf>
    <xf numFmtId="165" fontId="13" fillId="0" borderId="15" xfId="2" applyNumberFormat="1" applyFont="1" applyBorder="1" applyAlignment="1">
      <alignment horizontal="center" vertical="center"/>
    </xf>
    <xf numFmtId="0" fontId="13" fillId="47" borderId="8" xfId="0" applyFont="1" applyFill="1" applyBorder="1" applyAlignment="1">
      <alignment horizontal="left" vertical="center" indent="1"/>
    </xf>
    <xf numFmtId="0" fontId="13" fillId="47" borderId="20" xfId="0" applyFont="1" applyFill="1" applyBorder="1" applyAlignment="1">
      <alignment horizontal="left" vertical="center" indent="1"/>
    </xf>
    <xf numFmtId="0" fontId="13" fillId="0" borderId="40" xfId="0" applyFont="1" applyBorder="1" applyAlignment="1">
      <alignment horizontal="left" vertical="center" indent="1"/>
    </xf>
    <xf numFmtId="0" fontId="13" fillId="0" borderId="77" xfId="0" applyFont="1" applyBorder="1" applyAlignment="1">
      <alignment horizontal="left" vertical="center" indent="1"/>
    </xf>
    <xf numFmtId="0" fontId="13" fillId="47" borderId="30" xfId="0" applyFont="1" applyFill="1" applyBorder="1" applyAlignment="1">
      <alignment horizontal="left" vertical="center" indent="1"/>
    </xf>
    <xf numFmtId="0" fontId="13" fillId="47" borderId="19" xfId="0" applyFont="1" applyFill="1" applyBorder="1" applyAlignment="1">
      <alignment horizontal="left" vertical="center" indent="1"/>
    </xf>
    <xf numFmtId="0" fontId="13" fillId="47" borderId="6" xfId="0" applyFont="1" applyFill="1" applyBorder="1" applyAlignment="1">
      <alignment horizontal="left" vertical="center" indent="1"/>
    </xf>
    <xf numFmtId="0" fontId="13" fillId="47" borderId="1" xfId="0" applyFont="1" applyFill="1" applyBorder="1" applyAlignment="1">
      <alignment horizontal="left" vertical="center" indent="1"/>
    </xf>
    <xf numFmtId="0" fontId="13" fillId="0" borderId="8" xfId="0" applyFont="1" applyBorder="1" applyAlignment="1">
      <alignment horizontal="left" indent="1"/>
    </xf>
    <xf numFmtId="0" fontId="13" fillId="0" borderId="20" xfId="0" applyFont="1" applyBorder="1" applyAlignment="1">
      <alignment horizontal="left" indent="1"/>
    </xf>
    <xf numFmtId="0" fontId="13" fillId="0" borderId="44" xfId="0" applyFont="1" applyBorder="1" applyAlignment="1">
      <alignment horizontal="left" indent="1"/>
    </xf>
    <xf numFmtId="0" fontId="13" fillId="0" borderId="28" xfId="0" applyFont="1" applyBorder="1" applyAlignment="1">
      <alignment horizontal="left" indent="1"/>
    </xf>
    <xf numFmtId="0" fontId="15" fillId="3" borderId="5" xfId="0" applyFont="1" applyFill="1" applyBorder="1" applyAlignment="1">
      <alignment horizontal="center" vertical="center"/>
    </xf>
    <xf numFmtId="0" fontId="5" fillId="2" borderId="24" xfId="0" applyFont="1" applyFill="1" applyBorder="1" applyAlignment="1">
      <alignment horizontal="center"/>
    </xf>
    <xf numFmtId="0" fontId="5" fillId="2" borderId="26" xfId="0" applyFont="1" applyFill="1" applyBorder="1" applyAlignment="1">
      <alignment horizontal="center"/>
    </xf>
    <xf numFmtId="0" fontId="5" fillId="2" borderId="25" xfId="0" applyFont="1" applyFill="1" applyBorder="1" applyAlignment="1">
      <alignment horizontal="center"/>
    </xf>
    <xf numFmtId="0" fontId="15" fillId="43" borderId="3" xfId="0" applyFont="1" applyFill="1" applyBorder="1" applyAlignment="1">
      <alignment horizontal="center" vertical="center"/>
    </xf>
    <xf numFmtId="0" fontId="15" fillId="43" borderId="4" xfId="0" applyFont="1" applyFill="1" applyBorder="1" applyAlignment="1">
      <alignment horizontal="center" vertical="center"/>
    </xf>
    <xf numFmtId="0" fontId="15" fillId="43" borderId="5" xfId="0" applyFont="1" applyFill="1" applyBorder="1" applyAlignment="1">
      <alignment horizontal="center" vertical="center"/>
    </xf>
    <xf numFmtId="165" fontId="13" fillId="47" borderId="20" xfId="2" applyNumberFormat="1" applyFont="1" applyFill="1" applyBorder="1" applyAlignment="1">
      <alignment horizontal="center" vertical="center"/>
    </xf>
    <xf numFmtId="165" fontId="13" fillId="47" borderId="9" xfId="2" applyNumberFormat="1" applyFont="1" applyFill="1" applyBorder="1" applyAlignment="1">
      <alignment horizontal="center" vertical="center"/>
    </xf>
    <xf numFmtId="10" fontId="13" fillId="0" borderId="77" xfId="1" applyNumberFormat="1" applyFont="1" applyBorder="1" applyAlignment="1">
      <alignment horizontal="right" vertical="center"/>
    </xf>
    <xf numFmtId="10" fontId="13" fillId="0" borderId="66" xfId="1" applyNumberFormat="1" applyFont="1" applyBorder="1" applyAlignment="1">
      <alignment horizontal="right" vertical="center"/>
    </xf>
    <xf numFmtId="0" fontId="5" fillId="10" borderId="3" xfId="0" applyFont="1" applyFill="1" applyBorder="1" applyAlignment="1">
      <alignment horizontal="center"/>
    </xf>
    <xf numFmtId="0" fontId="5" fillId="10" borderId="4" xfId="0" applyFont="1" applyFill="1" applyBorder="1" applyAlignment="1">
      <alignment horizontal="center"/>
    </xf>
    <xf numFmtId="0" fontId="13" fillId="0" borderId="8" xfId="0" applyFont="1" applyFill="1" applyBorder="1" applyAlignment="1">
      <alignment horizontal="left" vertical="center" indent="1"/>
    </xf>
    <xf numFmtId="0" fontId="13" fillId="0" borderId="36" xfId="0" applyFont="1" applyFill="1" applyBorder="1" applyAlignment="1">
      <alignment horizontal="left" vertical="center" indent="1"/>
    </xf>
    <xf numFmtId="165" fontId="13" fillId="47" borderId="19" xfId="0" applyNumberFormat="1" applyFont="1" applyFill="1" applyBorder="1" applyAlignment="1">
      <alignment horizontal="center" vertical="center"/>
    </xf>
    <xf numFmtId="165" fontId="13" fillId="47" borderId="14" xfId="0" applyNumberFormat="1" applyFont="1" applyFill="1" applyBorder="1" applyAlignment="1">
      <alignment horizontal="center" vertical="center"/>
    </xf>
    <xf numFmtId="165" fontId="13" fillId="47" borderId="1" xfId="2" applyNumberFormat="1" applyFont="1" applyFill="1" applyBorder="1" applyAlignment="1">
      <alignment horizontal="center" vertical="center"/>
    </xf>
    <xf numFmtId="165" fontId="13" fillId="47" borderId="15" xfId="2" applyNumberFormat="1" applyFont="1" applyFill="1" applyBorder="1" applyAlignment="1">
      <alignment horizontal="center" vertical="center"/>
    </xf>
    <xf numFmtId="0" fontId="13" fillId="2" borderId="44" xfId="0" applyFont="1" applyFill="1" applyBorder="1" applyAlignment="1">
      <alignment horizontal="left" indent="1"/>
    </xf>
    <xf numFmtId="0" fontId="13" fillId="2" borderId="28" xfId="0" applyFont="1" applyFill="1" applyBorder="1" applyAlignment="1">
      <alignment horizontal="left" indent="1"/>
    </xf>
    <xf numFmtId="0" fontId="15" fillId="3" borderId="1" xfId="0" applyFont="1" applyFill="1" applyBorder="1" applyAlignment="1">
      <alignment horizontal="center"/>
    </xf>
    <xf numFmtId="0" fontId="6" fillId="3" borderId="3" xfId="0" applyFont="1" applyFill="1" applyBorder="1" applyAlignment="1">
      <alignment horizontal="center"/>
    </xf>
    <xf numFmtId="0" fontId="6" fillId="3" borderId="4" xfId="0" applyFont="1" applyFill="1" applyBorder="1" applyAlignment="1">
      <alignment horizontal="center"/>
    </xf>
    <xf numFmtId="0" fontId="6" fillId="3" borderId="5" xfId="0" applyFont="1" applyFill="1" applyBorder="1" applyAlignment="1">
      <alignment horizontal="center"/>
    </xf>
    <xf numFmtId="0" fontId="6" fillId="43" borderId="3" xfId="0" applyFont="1" applyFill="1" applyBorder="1" applyAlignment="1">
      <alignment horizontal="center"/>
    </xf>
    <xf numFmtId="0" fontId="6" fillId="43" borderId="4" xfId="0" applyFont="1" applyFill="1" applyBorder="1" applyAlignment="1">
      <alignment horizontal="center"/>
    </xf>
    <xf numFmtId="0" fontId="6" fillId="43" borderId="5" xfId="0" applyFont="1" applyFill="1" applyBorder="1" applyAlignment="1">
      <alignment horizontal="center"/>
    </xf>
    <xf numFmtId="0" fontId="6" fillId="3" borderId="0" xfId="0" applyFont="1" applyFill="1" applyAlignment="1">
      <alignment horizontal="center"/>
    </xf>
    <xf numFmtId="0" fontId="6" fillId="3" borderId="12" xfId="0" applyFont="1" applyFill="1" applyBorder="1" applyAlignment="1">
      <alignment horizontal="center"/>
    </xf>
    <xf numFmtId="0" fontId="6" fillId="3" borderId="13" xfId="0" applyFont="1" applyFill="1" applyBorder="1" applyAlignment="1">
      <alignment horizontal="center"/>
    </xf>
    <xf numFmtId="0" fontId="6" fillId="43" borderId="3" xfId="0" applyFont="1" applyFill="1" applyBorder="1" applyAlignment="1">
      <alignment horizontal="center" vertical="center"/>
    </xf>
    <xf numFmtId="0" fontId="6" fillId="43" borderId="4" xfId="0" applyFont="1" applyFill="1" applyBorder="1" applyAlignment="1">
      <alignment horizontal="center" vertical="center"/>
    </xf>
    <xf numFmtId="0" fontId="6" fillId="43" borderId="5" xfId="0" applyFont="1" applyFill="1" applyBorder="1" applyAlignment="1">
      <alignment horizontal="center" vertical="center"/>
    </xf>
    <xf numFmtId="0" fontId="6" fillId="3" borderId="11" xfId="0" applyFont="1" applyFill="1" applyBorder="1" applyAlignment="1">
      <alignment horizontal="center" vertical="center"/>
    </xf>
    <xf numFmtId="0" fontId="6" fillId="3" borderId="12" xfId="0" applyFont="1" applyFill="1" applyBorder="1" applyAlignment="1">
      <alignment horizontal="center" vertical="center"/>
    </xf>
    <xf numFmtId="0" fontId="6" fillId="3" borderId="1" xfId="0" applyFont="1" applyFill="1" applyBorder="1" applyAlignment="1">
      <alignment horizontal="center"/>
    </xf>
    <xf numFmtId="0" fontId="0" fillId="0" borderId="1" xfId="0" applyBorder="1" applyAlignment="1">
      <alignment horizontal="center"/>
    </xf>
    <xf numFmtId="0" fontId="25" fillId="3" borderId="24" xfId="0" applyFont="1" applyFill="1" applyBorder="1" applyAlignment="1">
      <alignment horizontal="center"/>
    </xf>
    <xf numFmtId="0" fontId="25" fillId="3" borderId="26" xfId="0" applyFont="1" applyFill="1" applyBorder="1" applyAlignment="1">
      <alignment horizontal="center"/>
    </xf>
    <xf numFmtId="0" fontId="25" fillId="3" borderId="3" xfId="0" applyFont="1" applyFill="1" applyBorder="1" applyAlignment="1">
      <alignment horizontal="center"/>
    </xf>
    <xf numFmtId="0" fontId="25" fillId="3" borderId="4" xfId="0" applyFont="1" applyFill="1" applyBorder="1" applyAlignment="1">
      <alignment horizontal="center"/>
    </xf>
    <xf numFmtId="0" fontId="0" fillId="47" borderId="24" xfId="0" applyFill="1" applyBorder="1" applyAlignment="1">
      <alignment horizontal="center"/>
    </xf>
    <xf numFmtId="0" fontId="0" fillId="47" borderId="26" xfId="0" applyFill="1" applyBorder="1" applyAlignment="1">
      <alignment horizontal="center"/>
    </xf>
    <xf numFmtId="0" fontId="0" fillId="47" borderId="25" xfId="0" applyFill="1" applyBorder="1" applyAlignment="1">
      <alignment horizontal="center"/>
    </xf>
  </cellXfs>
  <cellStyles count="45">
    <cellStyle name="20% - Accent1" xfId="20" builtinId="30" customBuiltin="1"/>
    <cellStyle name="20% - Accent2" xfId="23" builtinId="34" customBuiltin="1"/>
    <cellStyle name="20% - Accent3" xfId="26" builtinId="38" customBuiltin="1"/>
    <cellStyle name="20% - Accent4" xfId="29" builtinId="42" customBuiltin="1"/>
    <cellStyle name="20% - Accent5" xfId="32" builtinId="46" customBuiltin="1"/>
    <cellStyle name="20% - Accent6" xfId="35" builtinId="50" customBuiltin="1"/>
    <cellStyle name="40% - Accent1" xfId="21" builtinId="31" customBuiltin="1"/>
    <cellStyle name="40% - Accent2" xfId="24" builtinId="35" customBuiltin="1"/>
    <cellStyle name="40% - Accent3" xfId="27" builtinId="39" customBuiltin="1"/>
    <cellStyle name="40% - Accent4" xfId="30" builtinId="43" customBuiltin="1"/>
    <cellStyle name="40% - Accent5" xfId="33" builtinId="47" customBuiltin="1"/>
    <cellStyle name="40% - Accent6" xfId="36" builtinId="51" customBuiltin="1"/>
    <cellStyle name="60% - Accent1 2" xfId="39" xr:uid="{3081291D-6371-43A4-948B-5FF8EE538E51}"/>
    <cellStyle name="60% - Accent2 2" xfId="40" xr:uid="{C69856D1-FA86-4647-BC93-FB17FC521844}"/>
    <cellStyle name="60% - Accent3 2" xfId="41" xr:uid="{A8DFC421-BF95-4D45-B109-CE986631620C}"/>
    <cellStyle name="60% - Accent4 2" xfId="42" xr:uid="{AC65E094-0ADD-46D6-93A6-BDF6C81E12C1}"/>
    <cellStyle name="60% - Accent5 2" xfId="43" xr:uid="{DE0A3B4F-2681-4F28-8D4A-309269A78CBB}"/>
    <cellStyle name="60% - Accent6 2" xfId="44" xr:uid="{98FA5F2E-5EB9-4D50-B489-83F96E8977A5}"/>
    <cellStyle name="Accent1" xfId="19" builtinId="29" customBuiltin="1"/>
    <cellStyle name="Accent2" xfId="22" builtinId="33" customBuiltin="1"/>
    <cellStyle name="Accent3" xfId="25" builtinId="37" customBuiltin="1"/>
    <cellStyle name="Accent4" xfId="28" builtinId="41" customBuiltin="1"/>
    <cellStyle name="Accent5" xfId="31" builtinId="45" customBuiltin="1"/>
    <cellStyle name="Accent6" xfId="34" builtinId="49" customBuiltin="1"/>
    <cellStyle name="Bad" xfId="9" builtinId="27" customBuiltin="1"/>
    <cellStyle name="Calculation" xfId="12" builtinId="22" customBuiltin="1"/>
    <cellStyle name="Check Cell" xfId="14" builtinId="23" customBuiltin="1"/>
    <cellStyle name="Comma" xfId="3" builtinId="3"/>
    <cellStyle name="Currency" xfId="2" builtinId="4"/>
    <cellStyle name="Explanatory Text" xfId="17" builtinId="53" customBuiltin="1"/>
    <cellStyle name="Good" xfId="8" builtinId="26" customBuiltin="1"/>
    <cellStyle name="Heading 1" xfId="4" builtinId="16" customBuiltin="1"/>
    <cellStyle name="Heading 2" xfId="5" builtinId="17" customBuiltin="1"/>
    <cellStyle name="Heading 3" xfId="6" builtinId="18" customBuiltin="1"/>
    <cellStyle name="Heading 4" xfId="7" builtinId="19" customBuiltin="1"/>
    <cellStyle name="Input" xfId="10" builtinId="20" customBuiltin="1"/>
    <cellStyle name="Linked Cell" xfId="13" builtinId="24" customBuiltin="1"/>
    <cellStyle name="Neutral 2" xfId="38" xr:uid="{56A420DF-DFD5-42FB-8F02-95C051F98F53}"/>
    <cellStyle name="Normal" xfId="0" builtinId="0"/>
    <cellStyle name="Note" xfId="16" builtinId="10" customBuiltin="1"/>
    <cellStyle name="Output" xfId="11" builtinId="21" customBuiltin="1"/>
    <cellStyle name="Percent" xfId="1" builtinId="5"/>
    <cellStyle name="Title 2" xfId="37" xr:uid="{7DEDF761-271D-4C07-8B40-1BB364BD3414}"/>
    <cellStyle name="Total" xfId="18" builtinId="25" customBuiltin="1"/>
    <cellStyle name="Warning Text" xfId="15" builtinId="11" customBuiltin="1"/>
  </cellStyles>
  <dxfs count="56">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C0000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C0000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C0000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C00000"/>
        </patternFill>
      </fill>
    </dxf>
    <dxf>
      <fill>
        <patternFill>
          <bgColor rgb="FF00B050"/>
        </patternFill>
      </fill>
    </dxf>
    <dxf>
      <fill>
        <patternFill>
          <bgColor rgb="FFFF0000"/>
        </patternFill>
      </fill>
    </dxf>
    <dxf>
      <fill>
        <patternFill>
          <bgColor rgb="FF00B050"/>
        </patternFill>
      </fill>
    </dxf>
    <dxf>
      <fill>
        <patternFill>
          <bgColor rgb="FF0070C0"/>
        </patternFill>
      </fill>
    </dxf>
    <dxf>
      <fill>
        <patternFill>
          <bgColor rgb="FFFF000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C0000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C0000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C00000"/>
        </patternFill>
      </fill>
    </dxf>
    <dxf>
      <fill>
        <patternFill>
          <bgColor rgb="FF00B050"/>
        </patternFill>
      </fill>
    </dxf>
    <dxf>
      <fill>
        <patternFill>
          <bgColor rgb="FFFFFF00"/>
        </patternFill>
      </fill>
    </dxf>
    <dxf>
      <fill>
        <patternFill>
          <bgColor rgb="FFFFC000"/>
        </patternFill>
      </fill>
    </dxf>
    <dxf>
      <fill>
        <patternFill>
          <bgColor rgb="FFFF0000"/>
        </patternFill>
      </fill>
    </dxf>
    <dxf>
      <fill>
        <patternFill>
          <bgColor rgb="FFC00000"/>
        </patternFill>
      </fill>
    </dxf>
    <dxf>
      <fill>
        <patternFill>
          <bgColor rgb="FF00B050"/>
        </patternFill>
      </fill>
    </dxf>
    <dxf>
      <fill>
        <patternFill>
          <bgColor rgb="FFFF0000"/>
        </patternFill>
      </fill>
    </dxf>
    <dxf>
      <fill>
        <patternFill>
          <bgColor rgb="FF00B050"/>
        </patternFill>
      </fill>
    </dxf>
    <dxf>
      <fill>
        <patternFill>
          <bgColor rgb="FF0070C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baseline="0">
                <a:solidFill>
                  <a:schemeClr val="dk1">
                    <a:lumMod val="75000"/>
                    <a:lumOff val="25000"/>
                  </a:schemeClr>
                </a:solidFill>
                <a:latin typeface="+mn-lt"/>
                <a:ea typeface="+mn-ea"/>
                <a:cs typeface="+mn-cs"/>
              </a:defRPr>
            </a:pPr>
            <a:r>
              <a:rPr lang="en-US" sz="1400"/>
              <a:t>Betting Correlation </a:t>
            </a:r>
          </a:p>
          <a:p>
            <a:pPr>
              <a:defRPr sz="1400"/>
            </a:pPr>
            <a:r>
              <a:rPr lang="en-US" sz="1400"/>
              <a:t>with First Card</a:t>
            </a:r>
          </a:p>
        </c:rich>
      </c:tx>
      <c:overlay val="0"/>
      <c:spPr>
        <a:noFill/>
        <a:ln>
          <a:noFill/>
        </a:ln>
        <a:effectLst/>
      </c:spPr>
      <c:txPr>
        <a:bodyPr rot="0" spcFirstLastPara="1" vertOverflow="ellipsis" vert="horz" wrap="square" anchor="ctr" anchorCtr="1"/>
        <a:lstStyle/>
        <a:p>
          <a:pPr>
            <a:defRPr sz="1400" b="1" i="0" u="none" strike="noStrike" kern="1200" baseline="0">
              <a:solidFill>
                <a:schemeClr val="dk1">
                  <a:lumMod val="75000"/>
                  <a:lumOff val="25000"/>
                </a:schemeClr>
              </a:solidFill>
              <a:latin typeface="+mn-lt"/>
              <a:ea typeface="+mn-ea"/>
              <a:cs typeface="+mn-cs"/>
            </a:defRPr>
          </a:pPr>
          <a:endParaRPr lang="en-US"/>
        </a:p>
      </c:txPr>
    </c:title>
    <c:autoTitleDeleted val="0"/>
    <c:plotArea>
      <c:layout/>
      <c:barChart>
        <c:barDir val="col"/>
        <c:grouping val="clustered"/>
        <c:varyColors val="0"/>
        <c:ser>
          <c:idx val="0"/>
          <c:order val="0"/>
          <c:tx>
            <c:strRef>
              <c:f>Risk!$AD$19</c:f>
              <c:strCache>
                <c:ptCount val="1"/>
                <c:pt idx="0">
                  <c:v>Actual</c:v>
                </c:pt>
              </c:strCache>
            </c:strRef>
          </c:tx>
          <c:spPr>
            <a:solidFill>
              <a:schemeClr val="accent1">
                <a:alpha val="85000"/>
              </a:schemeClr>
            </a:solidFill>
            <a:ln w="9525" cap="flat" cmpd="sng" algn="ctr">
              <a:solidFill>
                <a:schemeClr val="lt1">
                  <a:alpha val="50000"/>
                </a:schemeClr>
              </a:solidFill>
              <a:round/>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lt1"/>
                    </a:solidFill>
                    <a:latin typeface="+mn-lt"/>
                    <a:ea typeface="+mn-ea"/>
                    <a:cs typeface="+mn-cs"/>
                  </a:defRPr>
                </a:pPr>
                <a:endParaRPr lang="en-US"/>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dk1">
                          <a:lumMod val="50000"/>
                          <a:lumOff val="50000"/>
                        </a:schemeClr>
                      </a:solidFill>
                    </a:ln>
                    <a:effectLst/>
                  </c:spPr>
                </c15:leaderLines>
              </c:ext>
            </c:extLst>
          </c:dLbls>
          <c:cat>
            <c:strRef>
              <c:f>Risk!$AE$18:$AF$18</c:f>
              <c:strCache>
                <c:ptCount val="2"/>
                <c:pt idx="0">
                  <c:v>Player Bets</c:v>
                </c:pt>
                <c:pt idx="1">
                  <c:v>Banker Bets</c:v>
                </c:pt>
              </c:strCache>
            </c:strRef>
          </c:cat>
          <c:val>
            <c:numRef>
              <c:f>Risk!$AE$19:$AF$19</c:f>
              <c:numCache>
                <c:formatCode>0%</c:formatCode>
                <c:ptCount val="2"/>
                <c:pt idx="0">
                  <c:v>0.2857142857142857</c:v>
                </c:pt>
                <c:pt idx="1">
                  <c:v>0.67567567567567566</c:v>
                </c:pt>
              </c:numCache>
            </c:numRef>
          </c:val>
          <c:extLst>
            <c:ext xmlns:c16="http://schemas.microsoft.com/office/drawing/2014/chart" uri="{C3380CC4-5D6E-409C-BE32-E72D297353CC}">
              <c16:uniqueId val="{00000000-0D28-4AA1-AA46-370DA936C2E8}"/>
            </c:ext>
          </c:extLst>
        </c:ser>
        <c:ser>
          <c:idx val="1"/>
          <c:order val="1"/>
          <c:tx>
            <c:strRef>
              <c:f>Risk!$AD$20</c:f>
              <c:strCache>
                <c:ptCount val="1"/>
                <c:pt idx="0">
                  <c:v>Expected</c:v>
                </c:pt>
              </c:strCache>
            </c:strRef>
          </c:tx>
          <c:spPr>
            <a:solidFill>
              <a:schemeClr val="accent2">
                <a:alpha val="85000"/>
              </a:schemeClr>
            </a:solidFill>
            <a:ln w="9525" cap="flat" cmpd="sng" algn="ctr">
              <a:solidFill>
                <a:schemeClr val="lt1">
                  <a:alpha val="50000"/>
                </a:schemeClr>
              </a:solidFill>
              <a:round/>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lt1"/>
                    </a:solidFill>
                    <a:latin typeface="+mn-lt"/>
                    <a:ea typeface="+mn-ea"/>
                    <a:cs typeface="+mn-cs"/>
                  </a:defRPr>
                </a:pPr>
                <a:endParaRPr lang="en-US"/>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dk1">
                          <a:lumMod val="50000"/>
                          <a:lumOff val="50000"/>
                        </a:schemeClr>
                      </a:solidFill>
                    </a:ln>
                    <a:effectLst/>
                  </c:spPr>
                </c15:leaderLines>
              </c:ext>
            </c:extLst>
          </c:dLbls>
          <c:cat>
            <c:strRef>
              <c:f>Risk!$AE$18:$AF$18</c:f>
              <c:strCache>
                <c:ptCount val="2"/>
                <c:pt idx="0">
                  <c:v>Player Bets</c:v>
                </c:pt>
                <c:pt idx="1">
                  <c:v>Banker Bets</c:v>
                </c:pt>
              </c:strCache>
            </c:strRef>
          </c:cat>
          <c:val>
            <c:numRef>
              <c:f>Risk!$AE$20:$AF$20</c:f>
              <c:numCache>
                <c:formatCode>0%</c:formatCode>
                <c:ptCount val="2"/>
                <c:pt idx="0">
                  <c:v>0.30769230769230771</c:v>
                </c:pt>
                <c:pt idx="1">
                  <c:v>0.69230769230769229</c:v>
                </c:pt>
              </c:numCache>
            </c:numRef>
          </c:val>
          <c:extLst>
            <c:ext xmlns:c16="http://schemas.microsoft.com/office/drawing/2014/chart" uri="{C3380CC4-5D6E-409C-BE32-E72D297353CC}">
              <c16:uniqueId val="{00000001-0D28-4AA1-AA46-370DA936C2E8}"/>
            </c:ext>
          </c:extLst>
        </c:ser>
        <c:dLbls>
          <c:dLblPos val="inEnd"/>
          <c:showLegendKey val="0"/>
          <c:showVal val="1"/>
          <c:showCatName val="0"/>
          <c:showSerName val="0"/>
          <c:showPercent val="0"/>
          <c:showBubbleSize val="0"/>
        </c:dLbls>
        <c:gapWidth val="65"/>
        <c:axId val="435171904"/>
        <c:axId val="435174200"/>
      </c:barChart>
      <c:catAx>
        <c:axId val="435171904"/>
        <c:scaling>
          <c:orientation val="minMax"/>
        </c:scaling>
        <c:delete val="0"/>
        <c:axPos val="b"/>
        <c:numFmt formatCode="General" sourceLinked="1"/>
        <c:majorTickMark val="none"/>
        <c:minorTickMark val="none"/>
        <c:tickLblPos val="nextTo"/>
        <c:spPr>
          <a:noFill/>
          <a:ln w="19050" cap="flat" cmpd="sng" algn="ctr">
            <a:solidFill>
              <a:schemeClr val="dk1">
                <a:lumMod val="75000"/>
                <a:lumOff val="25000"/>
              </a:schemeClr>
            </a:solidFill>
            <a:round/>
          </a:ln>
          <a:effectLst/>
        </c:spPr>
        <c:txPr>
          <a:bodyPr rot="-60000000" spcFirstLastPara="1" vertOverflow="ellipsis" vert="horz" wrap="square" anchor="ctr" anchorCtr="1"/>
          <a:lstStyle/>
          <a:p>
            <a:pPr>
              <a:defRPr sz="900" b="0" i="0" u="none" strike="noStrike" kern="1200" cap="all" baseline="0">
                <a:solidFill>
                  <a:schemeClr val="dk1">
                    <a:lumMod val="75000"/>
                    <a:lumOff val="25000"/>
                  </a:schemeClr>
                </a:solidFill>
                <a:latin typeface="+mn-lt"/>
                <a:ea typeface="+mn-ea"/>
                <a:cs typeface="+mn-cs"/>
              </a:defRPr>
            </a:pPr>
            <a:endParaRPr lang="en-US"/>
          </a:p>
        </c:txPr>
        <c:crossAx val="435174200"/>
        <c:crosses val="autoZero"/>
        <c:auto val="1"/>
        <c:lblAlgn val="ctr"/>
        <c:lblOffset val="100"/>
        <c:noMultiLvlLbl val="0"/>
      </c:catAx>
      <c:valAx>
        <c:axId val="435174200"/>
        <c:scaling>
          <c:orientation val="minMax"/>
        </c:scaling>
        <c:delete val="1"/>
        <c:axPos val="l"/>
        <c:majorGridlines>
          <c:spPr>
            <a:ln w="9525" cap="flat" cmpd="sng" algn="ctr">
              <a:gradFill>
                <a:gsLst>
                  <a:gs pos="100000">
                    <a:schemeClr val="dk1">
                      <a:lumMod val="95000"/>
                      <a:lumOff val="5000"/>
                      <a:alpha val="42000"/>
                    </a:schemeClr>
                  </a:gs>
                  <a:gs pos="0">
                    <a:schemeClr val="lt1">
                      <a:lumMod val="75000"/>
                      <a:alpha val="36000"/>
                    </a:schemeClr>
                  </a:gs>
                </a:gsLst>
                <a:lin ang="5400000" scaled="0"/>
              </a:gradFill>
              <a:round/>
            </a:ln>
            <a:effectLst/>
          </c:spPr>
        </c:majorGridlines>
        <c:numFmt formatCode="0%" sourceLinked="1"/>
        <c:majorTickMark val="none"/>
        <c:minorTickMark val="none"/>
        <c:tickLblPos val="nextTo"/>
        <c:crossAx val="435171904"/>
        <c:crosses val="autoZero"/>
        <c:crossBetween val="between"/>
      </c:valAx>
      <c:spPr>
        <a:noFill/>
        <a:ln>
          <a:noFill/>
        </a:ln>
        <a:effectLst/>
      </c:spPr>
    </c:plotArea>
    <c:legend>
      <c:legendPos val="b"/>
      <c:overlay val="0"/>
      <c:spPr>
        <a:solidFill>
          <a:schemeClr val="lt1">
            <a:lumMod val="95000"/>
            <a:alpha val="39000"/>
          </a:schemeClr>
        </a:solidFill>
        <a:ln>
          <a:noFill/>
        </a:ln>
        <a:effectLst/>
      </c:spPr>
      <c:txPr>
        <a:bodyPr rot="0" spcFirstLastPara="1" vertOverflow="ellipsis" vert="horz" wrap="square" anchor="ctr" anchorCtr="1"/>
        <a:lstStyle/>
        <a:p>
          <a:pPr>
            <a:defRPr sz="900" b="0" i="0" u="none" strike="noStrike" kern="1200" baseline="0">
              <a:solidFill>
                <a:schemeClr val="dk1">
                  <a:lumMod val="75000"/>
                  <a:lumOff val="2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gradFill flip="none" rotWithShape="1">
      <a:gsLst>
        <a:gs pos="0">
          <a:schemeClr val="lt1"/>
        </a:gs>
        <a:gs pos="39000">
          <a:schemeClr val="lt1"/>
        </a:gs>
        <a:gs pos="100000">
          <a:schemeClr val="lt1">
            <a:lumMod val="75000"/>
          </a:schemeClr>
        </a:gs>
      </a:gsLst>
      <a:path path="circle">
        <a:fillToRect l="50000" t="-80000" r="50000" b="180000"/>
      </a:path>
      <a:tileRect/>
    </a:gradFill>
    <a:ln w="19050" cap="flat" cmpd="sng" algn="ctr">
      <a:solidFill>
        <a:schemeClr val="tx1"/>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baseline="0">
                <a:solidFill>
                  <a:schemeClr val="dk1">
                    <a:lumMod val="75000"/>
                    <a:lumOff val="25000"/>
                  </a:schemeClr>
                </a:solidFill>
                <a:latin typeface="+mn-lt"/>
                <a:ea typeface="+mn-ea"/>
                <a:cs typeface="+mn-cs"/>
              </a:defRPr>
            </a:pPr>
            <a:r>
              <a:rPr lang="en-US" sz="1400"/>
              <a:t>Betting Correlation </a:t>
            </a:r>
          </a:p>
          <a:p>
            <a:pPr>
              <a:defRPr sz="1400"/>
            </a:pPr>
            <a:r>
              <a:rPr lang="en-US" sz="1400"/>
              <a:t>with First Card</a:t>
            </a:r>
          </a:p>
        </c:rich>
      </c:tx>
      <c:overlay val="0"/>
      <c:spPr>
        <a:noFill/>
        <a:ln>
          <a:noFill/>
        </a:ln>
        <a:effectLst/>
      </c:spPr>
      <c:txPr>
        <a:bodyPr rot="0" spcFirstLastPara="1" vertOverflow="ellipsis" vert="horz" wrap="square" anchor="ctr" anchorCtr="1"/>
        <a:lstStyle/>
        <a:p>
          <a:pPr>
            <a:defRPr sz="1400" b="1" i="0" u="none" strike="noStrike" kern="1200" baseline="0">
              <a:solidFill>
                <a:schemeClr val="dk1">
                  <a:lumMod val="75000"/>
                  <a:lumOff val="25000"/>
                </a:schemeClr>
              </a:solidFill>
              <a:latin typeface="+mn-lt"/>
              <a:ea typeface="+mn-ea"/>
              <a:cs typeface="+mn-cs"/>
            </a:defRPr>
          </a:pPr>
          <a:endParaRPr lang="en-US"/>
        </a:p>
      </c:txPr>
    </c:title>
    <c:autoTitleDeleted val="0"/>
    <c:plotArea>
      <c:layout/>
      <c:barChart>
        <c:barDir val="col"/>
        <c:grouping val="clustered"/>
        <c:varyColors val="0"/>
        <c:ser>
          <c:idx val="0"/>
          <c:order val="0"/>
          <c:tx>
            <c:strRef>
              <c:f>Risk_NC!$AD$19</c:f>
              <c:strCache>
                <c:ptCount val="1"/>
                <c:pt idx="0">
                  <c:v>Actual</c:v>
                </c:pt>
              </c:strCache>
            </c:strRef>
          </c:tx>
          <c:spPr>
            <a:solidFill>
              <a:schemeClr val="accent1">
                <a:alpha val="85000"/>
              </a:schemeClr>
            </a:solidFill>
            <a:ln w="9525" cap="flat" cmpd="sng" algn="ctr">
              <a:solidFill>
                <a:schemeClr val="lt1">
                  <a:alpha val="50000"/>
                </a:schemeClr>
              </a:solidFill>
              <a:round/>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lt1"/>
                    </a:solidFill>
                    <a:latin typeface="+mn-lt"/>
                    <a:ea typeface="+mn-ea"/>
                    <a:cs typeface="+mn-cs"/>
                  </a:defRPr>
                </a:pPr>
                <a:endParaRPr lang="en-US"/>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dk1">
                          <a:lumMod val="50000"/>
                          <a:lumOff val="50000"/>
                        </a:schemeClr>
                      </a:solidFill>
                    </a:ln>
                    <a:effectLst/>
                  </c:spPr>
                </c15:leaderLines>
              </c:ext>
            </c:extLst>
          </c:dLbls>
          <c:cat>
            <c:strRef>
              <c:f>Risk_NC!$AE$18:$AF$18</c:f>
              <c:strCache>
                <c:ptCount val="2"/>
                <c:pt idx="0">
                  <c:v>Player Bets</c:v>
                </c:pt>
                <c:pt idx="1">
                  <c:v>Banker Bets</c:v>
                </c:pt>
              </c:strCache>
            </c:strRef>
          </c:cat>
          <c:val>
            <c:numRef>
              <c:f>Risk_NC!$AE$19:$AF$19</c:f>
              <c:numCache>
                <c:formatCode>0%</c:formatCode>
                <c:ptCount val="2"/>
                <c:pt idx="0">
                  <c:v>0.2857142857142857</c:v>
                </c:pt>
                <c:pt idx="1">
                  <c:v>0.67567567567567566</c:v>
                </c:pt>
              </c:numCache>
            </c:numRef>
          </c:val>
          <c:extLst>
            <c:ext xmlns:c16="http://schemas.microsoft.com/office/drawing/2014/chart" uri="{C3380CC4-5D6E-409C-BE32-E72D297353CC}">
              <c16:uniqueId val="{00000000-ECF1-48B8-B5D6-42540D137A1A}"/>
            </c:ext>
          </c:extLst>
        </c:ser>
        <c:ser>
          <c:idx val="1"/>
          <c:order val="1"/>
          <c:tx>
            <c:strRef>
              <c:f>Risk_NC!$AD$20</c:f>
              <c:strCache>
                <c:ptCount val="1"/>
                <c:pt idx="0">
                  <c:v>Expected</c:v>
                </c:pt>
              </c:strCache>
            </c:strRef>
          </c:tx>
          <c:spPr>
            <a:solidFill>
              <a:schemeClr val="accent2">
                <a:alpha val="85000"/>
              </a:schemeClr>
            </a:solidFill>
            <a:ln w="9525" cap="flat" cmpd="sng" algn="ctr">
              <a:solidFill>
                <a:schemeClr val="lt1">
                  <a:alpha val="50000"/>
                </a:schemeClr>
              </a:solidFill>
              <a:round/>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lt1"/>
                    </a:solidFill>
                    <a:latin typeface="+mn-lt"/>
                    <a:ea typeface="+mn-ea"/>
                    <a:cs typeface="+mn-cs"/>
                  </a:defRPr>
                </a:pPr>
                <a:endParaRPr lang="en-US"/>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dk1">
                          <a:lumMod val="50000"/>
                          <a:lumOff val="50000"/>
                        </a:schemeClr>
                      </a:solidFill>
                    </a:ln>
                    <a:effectLst/>
                  </c:spPr>
                </c15:leaderLines>
              </c:ext>
            </c:extLst>
          </c:dLbls>
          <c:cat>
            <c:strRef>
              <c:f>Risk_NC!$AE$18:$AF$18</c:f>
              <c:strCache>
                <c:ptCount val="2"/>
                <c:pt idx="0">
                  <c:v>Player Bets</c:v>
                </c:pt>
                <c:pt idx="1">
                  <c:v>Banker Bets</c:v>
                </c:pt>
              </c:strCache>
            </c:strRef>
          </c:cat>
          <c:val>
            <c:numRef>
              <c:f>Risk_NC!$AE$20:$AF$20</c:f>
              <c:numCache>
                <c:formatCode>0%</c:formatCode>
                <c:ptCount val="2"/>
                <c:pt idx="0">
                  <c:v>0.30769230769230771</c:v>
                </c:pt>
                <c:pt idx="1">
                  <c:v>0.69230769230769229</c:v>
                </c:pt>
              </c:numCache>
            </c:numRef>
          </c:val>
          <c:extLst>
            <c:ext xmlns:c16="http://schemas.microsoft.com/office/drawing/2014/chart" uri="{C3380CC4-5D6E-409C-BE32-E72D297353CC}">
              <c16:uniqueId val="{00000001-ECF1-48B8-B5D6-42540D137A1A}"/>
            </c:ext>
          </c:extLst>
        </c:ser>
        <c:dLbls>
          <c:dLblPos val="inEnd"/>
          <c:showLegendKey val="0"/>
          <c:showVal val="1"/>
          <c:showCatName val="0"/>
          <c:showSerName val="0"/>
          <c:showPercent val="0"/>
          <c:showBubbleSize val="0"/>
        </c:dLbls>
        <c:gapWidth val="65"/>
        <c:axId val="435171904"/>
        <c:axId val="435174200"/>
      </c:barChart>
      <c:catAx>
        <c:axId val="435171904"/>
        <c:scaling>
          <c:orientation val="minMax"/>
        </c:scaling>
        <c:delete val="0"/>
        <c:axPos val="b"/>
        <c:numFmt formatCode="General" sourceLinked="1"/>
        <c:majorTickMark val="none"/>
        <c:minorTickMark val="none"/>
        <c:tickLblPos val="nextTo"/>
        <c:spPr>
          <a:noFill/>
          <a:ln w="19050" cap="flat" cmpd="sng" algn="ctr">
            <a:solidFill>
              <a:schemeClr val="dk1">
                <a:lumMod val="75000"/>
                <a:lumOff val="25000"/>
              </a:schemeClr>
            </a:solidFill>
            <a:round/>
          </a:ln>
          <a:effectLst/>
        </c:spPr>
        <c:txPr>
          <a:bodyPr rot="-60000000" spcFirstLastPara="1" vertOverflow="ellipsis" vert="horz" wrap="square" anchor="ctr" anchorCtr="1"/>
          <a:lstStyle/>
          <a:p>
            <a:pPr>
              <a:defRPr sz="900" b="0" i="0" u="none" strike="noStrike" kern="1200" cap="all" baseline="0">
                <a:solidFill>
                  <a:schemeClr val="dk1">
                    <a:lumMod val="75000"/>
                    <a:lumOff val="25000"/>
                  </a:schemeClr>
                </a:solidFill>
                <a:latin typeface="+mn-lt"/>
                <a:ea typeface="+mn-ea"/>
                <a:cs typeface="+mn-cs"/>
              </a:defRPr>
            </a:pPr>
            <a:endParaRPr lang="en-US"/>
          </a:p>
        </c:txPr>
        <c:crossAx val="435174200"/>
        <c:crosses val="autoZero"/>
        <c:auto val="1"/>
        <c:lblAlgn val="ctr"/>
        <c:lblOffset val="100"/>
        <c:noMultiLvlLbl val="0"/>
      </c:catAx>
      <c:valAx>
        <c:axId val="435174200"/>
        <c:scaling>
          <c:orientation val="minMax"/>
        </c:scaling>
        <c:delete val="1"/>
        <c:axPos val="l"/>
        <c:majorGridlines>
          <c:spPr>
            <a:ln w="9525" cap="flat" cmpd="sng" algn="ctr">
              <a:gradFill>
                <a:gsLst>
                  <a:gs pos="100000">
                    <a:schemeClr val="dk1">
                      <a:lumMod val="95000"/>
                      <a:lumOff val="5000"/>
                      <a:alpha val="42000"/>
                    </a:schemeClr>
                  </a:gs>
                  <a:gs pos="0">
                    <a:schemeClr val="lt1">
                      <a:lumMod val="75000"/>
                      <a:alpha val="36000"/>
                    </a:schemeClr>
                  </a:gs>
                </a:gsLst>
                <a:lin ang="5400000" scaled="0"/>
              </a:gradFill>
              <a:round/>
            </a:ln>
            <a:effectLst/>
          </c:spPr>
        </c:majorGridlines>
        <c:numFmt formatCode="0%" sourceLinked="1"/>
        <c:majorTickMark val="none"/>
        <c:minorTickMark val="none"/>
        <c:tickLblPos val="nextTo"/>
        <c:crossAx val="435171904"/>
        <c:crosses val="autoZero"/>
        <c:crossBetween val="between"/>
      </c:valAx>
      <c:spPr>
        <a:noFill/>
        <a:ln>
          <a:noFill/>
        </a:ln>
        <a:effectLst/>
      </c:spPr>
    </c:plotArea>
    <c:legend>
      <c:legendPos val="b"/>
      <c:overlay val="0"/>
      <c:spPr>
        <a:solidFill>
          <a:schemeClr val="lt1">
            <a:lumMod val="95000"/>
            <a:alpha val="39000"/>
          </a:schemeClr>
        </a:solidFill>
        <a:ln>
          <a:noFill/>
        </a:ln>
        <a:effectLst/>
      </c:spPr>
      <c:txPr>
        <a:bodyPr rot="0" spcFirstLastPara="1" vertOverflow="ellipsis" vert="horz" wrap="square" anchor="ctr" anchorCtr="1"/>
        <a:lstStyle/>
        <a:p>
          <a:pPr>
            <a:defRPr sz="900" b="0" i="0" u="none" strike="noStrike" kern="1200" baseline="0">
              <a:solidFill>
                <a:schemeClr val="dk1">
                  <a:lumMod val="75000"/>
                  <a:lumOff val="2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gradFill flip="none" rotWithShape="1">
      <a:gsLst>
        <a:gs pos="0">
          <a:schemeClr val="lt1"/>
        </a:gs>
        <a:gs pos="39000">
          <a:schemeClr val="lt1"/>
        </a:gs>
        <a:gs pos="100000">
          <a:schemeClr val="lt1">
            <a:lumMod val="75000"/>
          </a:schemeClr>
        </a:gs>
      </a:gsLst>
      <a:path path="circle">
        <a:fillToRect l="50000" t="-80000" r="50000" b="180000"/>
      </a:path>
      <a:tileRect/>
    </a:gradFill>
    <a:ln w="19050" cap="flat" cmpd="sng" algn="ctr">
      <a:solidFill>
        <a:schemeClr val="tx1"/>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5">
  <cs:axisTitle>
    <cs:lnRef idx="0"/>
    <cs:fillRef idx="0"/>
    <cs:effectRef idx="0"/>
    <cs:fontRef idx="minor">
      <a:schemeClr val="dk1">
        <a:lumMod val="75000"/>
        <a:lumOff val="25000"/>
      </a:schemeClr>
    </cs:fontRef>
    <cs:defRPr sz="900" b="1" kern="1200"/>
  </cs:axisTitle>
  <cs:categoryAxis>
    <cs:lnRef idx="0"/>
    <cs:fillRef idx="0"/>
    <cs:effectRef idx="0"/>
    <cs:fontRef idx="minor">
      <a:schemeClr val="dk1">
        <a:lumMod val="75000"/>
        <a:lumOff val="25000"/>
      </a:schemeClr>
    </cs:fontRef>
    <cs:spPr>
      <a:ln w="19050" cap="flat" cmpd="sng" algn="ctr">
        <a:solidFill>
          <a:schemeClr val="dk1">
            <a:lumMod val="75000"/>
            <a:lumOff val="25000"/>
          </a:schemeClr>
        </a:solidFill>
        <a:round/>
      </a:ln>
    </cs:spPr>
    <cs:defRPr sz="900" kern="1200" cap="all" baseline="0"/>
  </cs:categoryAxis>
  <cs:chartArea>
    <cs:lnRef idx="0"/>
    <cs:fillRef idx="0"/>
    <cs:effectRef idx="0"/>
    <cs:fontRef idx="minor">
      <a:schemeClr val="dk1"/>
    </cs:fontRef>
    <cs: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cs:spPr>
    <cs:defRPr sz="900" kern="1200"/>
  </cs:chartArea>
  <cs:dataLabel>
    <cs:lnRef idx="0"/>
    <cs:fillRef idx="0"/>
    <cs:effectRef idx="0"/>
    <cs:fontRef idx="minor">
      <a:schemeClr val="lt1"/>
    </cs:fontRef>
    <cs:defRPr sz="900" b="1" i="0" u="none" strike="noStrike" kern="1200" baseline="0"/>
  </cs:dataLabel>
  <cs:dataLabelCallout>
    <cs:lnRef idx="0"/>
    <cs:fillRef idx="0"/>
    <cs:effectRef idx="0"/>
    <cs:fontRef idx="minor">
      <a:schemeClr val="lt1"/>
    </cs:fontRef>
    <cs:spPr>
      <a:solidFill>
        <a:schemeClr val="dk1">
          <a:lumMod val="65000"/>
          <a:lumOff val="35000"/>
          <a:alpha val="75000"/>
        </a:schemeClr>
      </a:solidFill>
    </cs:spPr>
    <cs:defRPr sz="900" b="1"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alpha val="85000"/>
        </a:schemeClr>
      </a:solidFill>
      <a:ln w="9525" cap="flat" cmpd="sng" algn="ctr">
        <a:solidFill>
          <a:schemeClr val="lt1">
            <a:alpha val="50000"/>
          </a:schemeClr>
        </a:solidFill>
        <a:round/>
      </a:ln>
    </cs:spPr>
  </cs:dataPoint>
  <cs:dataPoint3D>
    <cs:lnRef idx="0"/>
    <cs:fillRef idx="0">
      <cs:styleClr val="auto"/>
    </cs:fillRef>
    <cs:effectRef idx="0"/>
    <cs:fontRef idx="minor">
      <a:schemeClr val="dk1"/>
    </cs:fontRef>
    <cs:spPr>
      <a:solidFill>
        <a:schemeClr val="phClr">
          <a:alpha val="85000"/>
        </a:schemeClr>
      </a:solidFill>
      <a:ln w="9525" cap="flat" cmpd="sng" algn="ctr">
        <a:solidFill>
          <a:schemeClr val="lt1">
            <a:alpha val="50000"/>
          </a:schemeClr>
        </a:solidFill>
        <a:round/>
      </a:ln>
    </cs:spPr>
  </cs:dataPoint3D>
  <cs:dataPointLine>
    <cs:lnRef idx="0">
      <cs:styleClr val="auto"/>
    </cs:lnRef>
    <cs:fillRef idx="0"/>
    <cs:effectRef idx="0"/>
    <cs:fontRef idx="minor">
      <a:schemeClr val="dk1"/>
    </cs:fontRef>
    <cs:spPr>
      <a:ln w="31750" cap="rnd">
        <a:solidFill>
          <a:schemeClr val="phClr">
            <a:alpha val="85000"/>
          </a:schemeClr>
        </a:solidFill>
        <a:round/>
      </a:ln>
    </cs:spPr>
  </cs:dataPointLine>
  <cs:dataPointMarker>
    <cs:lnRef idx="0"/>
    <cs:fillRef idx="0">
      <cs:styleClr val="auto"/>
    </cs:fillRef>
    <cs:effectRef idx="0"/>
    <cs:fontRef idx="minor">
      <a:schemeClr val="dk1"/>
    </cs:fontRef>
    <cs:spPr>
      <a:solidFill>
        <a:schemeClr val="phClr">
          <a:alpha val="85000"/>
        </a:schemeClr>
      </a:solidFill>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75000"/>
        <a:lumOff val="25000"/>
      </a:schemeClr>
    </cs:fontRef>
    <cs:spPr>
      <a:ln w="9525">
        <a:solidFill>
          <a:schemeClr val="dk1">
            <a:lumMod val="35000"/>
            <a:lumOff val="65000"/>
          </a:schemeClr>
        </a:solidFill>
      </a:ln>
    </cs:spPr>
    <cs:defRPr sz="900" kern="1200"/>
  </cs:dataTable>
  <cs:downBar>
    <cs:lnRef idx="0"/>
    <cs:fillRef idx="0"/>
    <cs:effectRef idx="0"/>
    <cs:fontRef idx="minor">
      <a:schemeClr val="dk1"/>
    </cs:fontRef>
    <cs:spPr>
      <a:solidFill>
        <a:schemeClr val="dk1">
          <a:lumMod val="50000"/>
          <a:lumOff val="50000"/>
        </a:schemeClr>
      </a:solidFill>
      <a:ln w="9525">
        <a:solidFill>
          <a:schemeClr val="dk1">
            <a:lumMod val="65000"/>
            <a:lumOff val="35000"/>
          </a:schemeClr>
        </a:solidFill>
      </a:ln>
    </cs:spPr>
  </cs:downBar>
  <cs:dropLine>
    <cs:lnRef idx="0"/>
    <cs:fillRef idx="0"/>
    <cs:effectRef idx="0"/>
    <cs:fontRef idx="minor">
      <a:schemeClr val="dk1"/>
    </cs:fontRef>
    <cs:spPr>
      <a:ln w="9525">
        <a:solidFill>
          <a:schemeClr val="dk1">
            <a:lumMod val="35000"/>
            <a:lumOff val="65000"/>
          </a:schemeClr>
        </a:solidFill>
        <a:prstDash val="dash"/>
      </a:ln>
    </cs:spPr>
  </cs:dropLine>
  <cs:errorBar>
    <cs:lnRef idx="0"/>
    <cs:fillRef idx="0"/>
    <cs:effectRef idx="0"/>
    <cs:fontRef idx="minor">
      <a:schemeClr val="dk1"/>
    </cs:fontRef>
    <cs:spPr>
      <a:ln w="9525">
        <a:solidFill>
          <a:schemeClr val="dk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gradFill>
          <a:gsLst>
            <a:gs pos="100000">
              <a:schemeClr val="dk1">
                <a:lumMod val="95000"/>
                <a:lumOff val="5000"/>
                <a:alpha val="42000"/>
              </a:schemeClr>
            </a:gs>
            <a:gs pos="0">
              <a:schemeClr val="lt1">
                <a:lumMod val="75000"/>
                <a:alpha val="36000"/>
              </a:schemeClr>
            </a:gs>
          </a:gsLst>
          <a:lin ang="5400000" scaled="0"/>
        </a:gradFill>
        <a:round/>
      </a:ln>
    </cs:spPr>
  </cs:gridlineMajor>
  <cs:gridlineMinor>
    <cs:lnRef idx="0"/>
    <cs:fillRef idx="0"/>
    <cs:effectRef idx="0"/>
    <cs:fontRef idx="minor">
      <a:schemeClr val="dk1"/>
    </cs:fontRef>
    <cs:spPr>
      <a:ln>
        <a:gradFill>
          <a:gsLst>
            <a:gs pos="100000">
              <a:schemeClr val="dk1">
                <a:lumMod val="95000"/>
                <a:lumOff val="5000"/>
                <a:alpha val="42000"/>
              </a:schemeClr>
            </a:gs>
            <a:gs pos="0">
              <a:schemeClr val="lt1">
                <a:lumMod val="75000"/>
                <a:alpha val="36000"/>
              </a:schemeClr>
            </a:gs>
          </a:gsLst>
          <a:lin ang="5400000" scaled="0"/>
        </a:gradFill>
      </a:ln>
    </cs:spPr>
  </cs:gridlineMinor>
  <cs:hiLoLine>
    <cs:lnRef idx="0"/>
    <cs:fillRef idx="0"/>
    <cs:effectRef idx="0"/>
    <cs:fontRef idx="minor">
      <a:schemeClr val="dk1"/>
    </cs:fontRef>
    <cs:spPr>
      <a:ln w="9525">
        <a:solidFill>
          <a:schemeClr val="dk1">
            <a:lumMod val="35000"/>
            <a:lumOff val="65000"/>
          </a:schemeClr>
        </a:solidFill>
        <a:prstDash val="dash"/>
      </a:ln>
    </cs:spPr>
  </cs:hiLoLine>
  <cs:leaderLine>
    <cs:lnRef idx="0"/>
    <cs:fillRef idx="0"/>
    <cs:effectRef idx="0"/>
    <cs:fontRef idx="minor">
      <a:schemeClr val="dk1"/>
    </cs:fontRef>
    <cs:spPr>
      <a:ln w="9525">
        <a:solidFill>
          <a:schemeClr val="dk1">
            <a:lumMod val="50000"/>
            <a:lumOff val="50000"/>
          </a:schemeClr>
        </a:solidFill>
      </a:ln>
    </cs:spPr>
  </cs:leaderLine>
  <cs:legend>
    <cs:lnRef idx="0"/>
    <cs:fillRef idx="0"/>
    <cs:effectRef idx="0"/>
    <cs:fontRef idx="minor">
      <a:schemeClr val="dk1">
        <a:lumMod val="75000"/>
        <a:lumOff val="25000"/>
      </a:schemeClr>
    </cs:fontRef>
    <cs:spPr>
      <a:solidFill>
        <a:schemeClr val="lt1">
          <a:lumMod val="95000"/>
          <a:alpha val="39000"/>
        </a:schemeClr>
      </a:solidFill>
    </cs:spPr>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75000"/>
        <a:lumOff val="25000"/>
      </a:schemeClr>
    </cs:fontRef>
    <cs:spPr>
      <a:ln w="31750" cap="flat" cmpd="sng" algn="ctr">
        <a:solidFill>
          <a:schemeClr val="dk1">
            <a:lumMod val="75000"/>
            <a:lumOff val="25000"/>
          </a:schemeClr>
        </a:solidFill>
        <a:round/>
      </a:ln>
    </cs:spPr>
    <cs:defRPr sz="900" kern="1200"/>
  </cs:seriesAxis>
  <cs:seriesLine>
    <cs:lnRef idx="0"/>
    <cs:fillRef idx="0"/>
    <cs:effectRef idx="0"/>
    <cs:fontRef idx="minor">
      <a:schemeClr val="dk1"/>
    </cs:fontRef>
    <cs:spPr>
      <a:ln w="9525">
        <a:solidFill>
          <a:schemeClr val="dk1">
            <a:lumMod val="50000"/>
            <a:lumOff val="50000"/>
          </a:schemeClr>
        </a:solidFill>
        <a:round/>
      </a:ln>
    </cs:spPr>
  </cs:seriesLine>
  <cs:title>
    <cs:lnRef idx="0"/>
    <cs:fillRef idx="0"/>
    <cs:effectRef idx="0"/>
    <cs:fontRef idx="minor">
      <a:schemeClr val="dk1">
        <a:lumMod val="75000"/>
        <a:lumOff val="25000"/>
      </a:schemeClr>
    </cs:fontRef>
    <cs:defRPr sz="1800" b="1" kern="120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dk1">
        <a:lumMod val="75000"/>
        <a:lumOff val="25000"/>
      </a:schemeClr>
    </cs:fontRef>
    <cs:defRPr sz="900" kern="1200"/>
  </cs:trendlineLabel>
  <cs:upBar>
    <cs:lnRef idx="0"/>
    <cs:fillRef idx="0"/>
    <cs:effectRef idx="0"/>
    <cs:fontRef idx="minor">
      <a:schemeClr val="dk1"/>
    </cs:fontRef>
    <cs:spPr>
      <a:solidFill>
        <a:schemeClr val="lt1"/>
      </a:solidFill>
      <a:ln w="9525">
        <a:solidFill>
          <a:schemeClr val="dk1">
            <a:lumMod val="65000"/>
            <a:lumOff val="35000"/>
          </a:schemeClr>
        </a:solidFill>
      </a:ln>
    </cs:spPr>
  </cs:upBar>
  <cs:valueAxis>
    <cs:lnRef idx="0"/>
    <cs:fillRef idx="0"/>
    <cs:effectRef idx="0"/>
    <cs:fontRef idx="minor">
      <a:schemeClr val="dk1">
        <a:lumMod val="75000"/>
        <a:lumOff val="25000"/>
      </a:schemeClr>
    </cs:fontRef>
    <cs:spPr>
      <a:ln>
        <a:noFill/>
      </a:ln>
    </cs:spPr>
    <cs:defRPr sz="900" kern="1200"/>
  </cs:valueAxis>
  <cs:wall>
    <cs:lnRef idx="0"/>
    <cs:fillRef idx="0"/>
    <cs:effectRef idx="0"/>
    <cs:fontRef idx="minor">
      <a:schemeClr val="dk1"/>
    </cs:fontRef>
  </cs:wall>
</cs:chartStyle>
</file>

<file path=xl/charts/style2.xml><?xml version="1.0" encoding="utf-8"?>
<cs:chartStyle xmlns:cs="http://schemas.microsoft.com/office/drawing/2012/chartStyle" xmlns:a="http://schemas.openxmlformats.org/drawingml/2006/main" id="205">
  <cs:axisTitle>
    <cs:lnRef idx="0"/>
    <cs:fillRef idx="0"/>
    <cs:effectRef idx="0"/>
    <cs:fontRef idx="minor">
      <a:schemeClr val="dk1">
        <a:lumMod val="75000"/>
        <a:lumOff val="25000"/>
      </a:schemeClr>
    </cs:fontRef>
    <cs:defRPr sz="900" b="1" kern="1200"/>
  </cs:axisTitle>
  <cs:categoryAxis>
    <cs:lnRef idx="0"/>
    <cs:fillRef idx="0"/>
    <cs:effectRef idx="0"/>
    <cs:fontRef idx="minor">
      <a:schemeClr val="dk1">
        <a:lumMod val="75000"/>
        <a:lumOff val="25000"/>
      </a:schemeClr>
    </cs:fontRef>
    <cs:spPr>
      <a:ln w="19050" cap="flat" cmpd="sng" algn="ctr">
        <a:solidFill>
          <a:schemeClr val="dk1">
            <a:lumMod val="75000"/>
            <a:lumOff val="25000"/>
          </a:schemeClr>
        </a:solidFill>
        <a:round/>
      </a:ln>
    </cs:spPr>
    <cs:defRPr sz="900" kern="1200" cap="all" baseline="0"/>
  </cs:categoryAxis>
  <cs:chartArea>
    <cs:lnRef idx="0"/>
    <cs:fillRef idx="0"/>
    <cs:effectRef idx="0"/>
    <cs:fontRef idx="minor">
      <a:schemeClr val="dk1"/>
    </cs:fontRef>
    <cs: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cs:spPr>
    <cs:defRPr sz="900" kern="1200"/>
  </cs:chartArea>
  <cs:dataLabel>
    <cs:lnRef idx="0"/>
    <cs:fillRef idx="0"/>
    <cs:effectRef idx="0"/>
    <cs:fontRef idx="minor">
      <a:schemeClr val="lt1"/>
    </cs:fontRef>
    <cs:defRPr sz="900" b="1" i="0" u="none" strike="noStrike" kern="1200" baseline="0"/>
  </cs:dataLabel>
  <cs:dataLabelCallout>
    <cs:lnRef idx="0"/>
    <cs:fillRef idx="0"/>
    <cs:effectRef idx="0"/>
    <cs:fontRef idx="minor">
      <a:schemeClr val="lt1"/>
    </cs:fontRef>
    <cs:spPr>
      <a:solidFill>
        <a:schemeClr val="dk1">
          <a:lumMod val="65000"/>
          <a:lumOff val="35000"/>
          <a:alpha val="75000"/>
        </a:schemeClr>
      </a:solidFill>
    </cs:spPr>
    <cs:defRPr sz="900" b="1"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alpha val="85000"/>
        </a:schemeClr>
      </a:solidFill>
      <a:ln w="9525" cap="flat" cmpd="sng" algn="ctr">
        <a:solidFill>
          <a:schemeClr val="lt1">
            <a:alpha val="50000"/>
          </a:schemeClr>
        </a:solidFill>
        <a:round/>
      </a:ln>
    </cs:spPr>
  </cs:dataPoint>
  <cs:dataPoint3D>
    <cs:lnRef idx="0"/>
    <cs:fillRef idx="0">
      <cs:styleClr val="auto"/>
    </cs:fillRef>
    <cs:effectRef idx="0"/>
    <cs:fontRef idx="minor">
      <a:schemeClr val="dk1"/>
    </cs:fontRef>
    <cs:spPr>
      <a:solidFill>
        <a:schemeClr val="phClr">
          <a:alpha val="85000"/>
        </a:schemeClr>
      </a:solidFill>
      <a:ln w="9525" cap="flat" cmpd="sng" algn="ctr">
        <a:solidFill>
          <a:schemeClr val="lt1">
            <a:alpha val="50000"/>
          </a:schemeClr>
        </a:solidFill>
        <a:round/>
      </a:ln>
    </cs:spPr>
  </cs:dataPoint3D>
  <cs:dataPointLine>
    <cs:lnRef idx="0">
      <cs:styleClr val="auto"/>
    </cs:lnRef>
    <cs:fillRef idx="0"/>
    <cs:effectRef idx="0"/>
    <cs:fontRef idx="minor">
      <a:schemeClr val="dk1"/>
    </cs:fontRef>
    <cs:spPr>
      <a:ln w="31750" cap="rnd">
        <a:solidFill>
          <a:schemeClr val="phClr">
            <a:alpha val="85000"/>
          </a:schemeClr>
        </a:solidFill>
        <a:round/>
      </a:ln>
    </cs:spPr>
  </cs:dataPointLine>
  <cs:dataPointMarker>
    <cs:lnRef idx="0"/>
    <cs:fillRef idx="0">
      <cs:styleClr val="auto"/>
    </cs:fillRef>
    <cs:effectRef idx="0"/>
    <cs:fontRef idx="minor">
      <a:schemeClr val="dk1"/>
    </cs:fontRef>
    <cs:spPr>
      <a:solidFill>
        <a:schemeClr val="phClr">
          <a:alpha val="85000"/>
        </a:schemeClr>
      </a:solidFill>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75000"/>
        <a:lumOff val="25000"/>
      </a:schemeClr>
    </cs:fontRef>
    <cs:spPr>
      <a:ln w="9525">
        <a:solidFill>
          <a:schemeClr val="dk1">
            <a:lumMod val="35000"/>
            <a:lumOff val="65000"/>
          </a:schemeClr>
        </a:solidFill>
      </a:ln>
    </cs:spPr>
    <cs:defRPr sz="900" kern="1200"/>
  </cs:dataTable>
  <cs:downBar>
    <cs:lnRef idx="0"/>
    <cs:fillRef idx="0"/>
    <cs:effectRef idx="0"/>
    <cs:fontRef idx="minor">
      <a:schemeClr val="dk1"/>
    </cs:fontRef>
    <cs:spPr>
      <a:solidFill>
        <a:schemeClr val="dk1">
          <a:lumMod val="50000"/>
          <a:lumOff val="50000"/>
        </a:schemeClr>
      </a:solidFill>
      <a:ln w="9525">
        <a:solidFill>
          <a:schemeClr val="dk1">
            <a:lumMod val="65000"/>
            <a:lumOff val="35000"/>
          </a:schemeClr>
        </a:solidFill>
      </a:ln>
    </cs:spPr>
  </cs:downBar>
  <cs:dropLine>
    <cs:lnRef idx="0"/>
    <cs:fillRef idx="0"/>
    <cs:effectRef idx="0"/>
    <cs:fontRef idx="minor">
      <a:schemeClr val="dk1"/>
    </cs:fontRef>
    <cs:spPr>
      <a:ln w="9525">
        <a:solidFill>
          <a:schemeClr val="dk1">
            <a:lumMod val="35000"/>
            <a:lumOff val="65000"/>
          </a:schemeClr>
        </a:solidFill>
        <a:prstDash val="dash"/>
      </a:ln>
    </cs:spPr>
  </cs:dropLine>
  <cs:errorBar>
    <cs:lnRef idx="0"/>
    <cs:fillRef idx="0"/>
    <cs:effectRef idx="0"/>
    <cs:fontRef idx="minor">
      <a:schemeClr val="dk1"/>
    </cs:fontRef>
    <cs:spPr>
      <a:ln w="9525">
        <a:solidFill>
          <a:schemeClr val="dk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gradFill>
          <a:gsLst>
            <a:gs pos="100000">
              <a:schemeClr val="dk1">
                <a:lumMod val="95000"/>
                <a:lumOff val="5000"/>
                <a:alpha val="42000"/>
              </a:schemeClr>
            </a:gs>
            <a:gs pos="0">
              <a:schemeClr val="lt1">
                <a:lumMod val="75000"/>
                <a:alpha val="36000"/>
              </a:schemeClr>
            </a:gs>
          </a:gsLst>
          <a:lin ang="5400000" scaled="0"/>
        </a:gradFill>
        <a:round/>
      </a:ln>
    </cs:spPr>
  </cs:gridlineMajor>
  <cs:gridlineMinor>
    <cs:lnRef idx="0"/>
    <cs:fillRef idx="0"/>
    <cs:effectRef idx="0"/>
    <cs:fontRef idx="minor">
      <a:schemeClr val="dk1"/>
    </cs:fontRef>
    <cs:spPr>
      <a:ln>
        <a:gradFill>
          <a:gsLst>
            <a:gs pos="100000">
              <a:schemeClr val="dk1">
                <a:lumMod val="95000"/>
                <a:lumOff val="5000"/>
                <a:alpha val="42000"/>
              </a:schemeClr>
            </a:gs>
            <a:gs pos="0">
              <a:schemeClr val="lt1">
                <a:lumMod val="75000"/>
                <a:alpha val="36000"/>
              </a:schemeClr>
            </a:gs>
          </a:gsLst>
          <a:lin ang="5400000" scaled="0"/>
        </a:gradFill>
      </a:ln>
    </cs:spPr>
  </cs:gridlineMinor>
  <cs:hiLoLine>
    <cs:lnRef idx="0"/>
    <cs:fillRef idx="0"/>
    <cs:effectRef idx="0"/>
    <cs:fontRef idx="minor">
      <a:schemeClr val="dk1"/>
    </cs:fontRef>
    <cs:spPr>
      <a:ln w="9525">
        <a:solidFill>
          <a:schemeClr val="dk1">
            <a:lumMod val="35000"/>
            <a:lumOff val="65000"/>
          </a:schemeClr>
        </a:solidFill>
        <a:prstDash val="dash"/>
      </a:ln>
    </cs:spPr>
  </cs:hiLoLine>
  <cs:leaderLine>
    <cs:lnRef idx="0"/>
    <cs:fillRef idx="0"/>
    <cs:effectRef idx="0"/>
    <cs:fontRef idx="minor">
      <a:schemeClr val="dk1"/>
    </cs:fontRef>
    <cs:spPr>
      <a:ln w="9525">
        <a:solidFill>
          <a:schemeClr val="dk1">
            <a:lumMod val="50000"/>
            <a:lumOff val="50000"/>
          </a:schemeClr>
        </a:solidFill>
      </a:ln>
    </cs:spPr>
  </cs:leaderLine>
  <cs:legend>
    <cs:lnRef idx="0"/>
    <cs:fillRef idx="0"/>
    <cs:effectRef idx="0"/>
    <cs:fontRef idx="minor">
      <a:schemeClr val="dk1">
        <a:lumMod val="75000"/>
        <a:lumOff val="25000"/>
      </a:schemeClr>
    </cs:fontRef>
    <cs:spPr>
      <a:solidFill>
        <a:schemeClr val="lt1">
          <a:lumMod val="95000"/>
          <a:alpha val="39000"/>
        </a:schemeClr>
      </a:solidFill>
    </cs:spPr>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75000"/>
        <a:lumOff val="25000"/>
      </a:schemeClr>
    </cs:fontRef>
    <cs:spPr>
      <a:ln w="31750" cap="flat" cmpd="sng" algn="ctr">
        <a:solidFill>
          <a:schemeClr val="dk1">
            <a:lumMod val="75000"/>
            <a:lumOff val="25000"/>
          </a:schemeClr>
        </a:solidFill>
        <a:round/>
      </a:ln>
    </cs:spPr>
    <cs:defRPr sz="900" kern="1200"/>
  </cs:seriesAxis>
  <cs:seriesLine>
    <cs:lnRef idx="0"/>
    <cs:fillRef idx="0"/>
    <cs:effectRef idx="0"/>
    <cs:fontRef idx="minor">
      <a:schemeClr val="dk1"/>
    </cs:fontRef>
    <cs:spPr>
      <a:ln w="9525">
        <a:solidFill>
          <a:schemeClr val="dk1">
            <a:lumMod val="50000"/>
            <a:lumOff val="50000"/>
          </a:schemeClr>
        </a:solidFill>
        <a:round/>
      </a:ln>
    </cs:spPr>
  </cs:seriesLine>
  <cs:title>
    <cs:lnRef idx="0"/>
    <cs:fillRef idx="0"/>
    <cs:effectRef idx="0"/>
    <cs:fontRef idx="minor">
      <a:schemeClr val="dk1">
        <a:lumMod val="75000"/>
        <a:lumOff val="25000"/>
      </a:schemeClr>
    </cs:fontRef>
    <cs:defRPr sz="1800" b="1" kern="120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dk1">
        <a:lumMod val="75000"/>
        <a:lumOff val="25000"/>
      </a:schemeClr>
    </cs:fontRef>
    <cs:defRPr sz="900" kern="1200"/>
  </cs:trendlineLabel>
  <cs:upBar>
    <cs:lnRef idx="0"/>
    <cs:fillRef idx="0"/>
    <cs:effectRef idx="0"/>
    <cs:fontRef idx="minor">
      <a:schemeClr val="dk1"/>
    </cs:fontRef>
    <cs:spPr>
      <a:solidFill>
        <a:schemeClr val="lt1"/>
      </a:solidFill>
      <a:ln w="9525">
        <a:solidFill>
          <a:schemeClr val="dk1">
            <a:lumMod val="65000"/>
            <a:lumOff val="35000"/>
          </a:schemeClr>
        </a:solidFill>
      </a:ln>
    </cs:spPr>
  </cs:upBar>
  <cs:valueAxis>
    <cs:lnRef idx="0"/>
    <cs:fillRef idx="0"/>
    <cs:effectRef idx="0"/>
    <cs:fontRef idx="minor">
      <a:schemeClr val="dk1">
        <a:lumMod val="75000"/>
        <a:lumOff val="25000"/>
      </a:schemeClr>
    </cs:fontRef>
    <cs:spPr>
      <a:ln>
        <a:noFill/>
      </a:ln>
    </cs:spPr>
    <cs:defRPr sz="900" kern="1200"/>
  </cs:valueAxis>
  <cs:wall>
    <cs:lnRef idx="0"/>
    <cs:fillRef idx="0"/>
    <cs:effectRef idx="0"/>
    <cs:fontRef idx="minor">
      <a:schemeClr val="dk1"/>
    </cs:fontRef>
  </cs:wall>
</cs:chartStyle>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Button" lockText="1"/>
</file>

<file path=xl/ctrlProps/ctrlProp18.xml><?xml version="1.0" encoding="utf-8"?>
<formControlPr xmlns="http://schemas.microsoft.com/office/spreadsheetml/2009/9/main" objectType="Button" lockText="1"/>
</file>

<file path=xl/ctrlProps/ctrlProp19.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1"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28575</xdr:colOff>
          <xdr:row>9</xdr:row>
          <xdr:rowOff>28575</xdr:rowOff>
        </xdr:from>
        <xdr:to>
          <xdr:col>2</xdr:col>
          <xdr:colOff>476250</xdr:colOff>
          <xdr:row>9</xdr:row>
          <xdr:rowOff>476250</xdr:rowOff>
        </xdr:to>
        <xdr:sp macro="" textlink="">
          <xdr:nvSpPr>
            <xdr:cNvPr id="1025" name="Button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0" i="0" u="none" strike="noStrike" baseline="0">
                  <a:solidFill>
                    <a:srgbClr val="000000"/>
                  </a:solidFill>
                  <a:latin typeface="Calibri"/>
                  <a:cs typeface="Calibri"/>
                </a:rPr>
                <a:t>A</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47625</xdr:colOff>
          <xdr:row>9</xdr:row>
          <xdr:rowOff>28575</xdr:rowOff>
        </xdr:from>
        <xdr:to>
          <xdr:col>3</xdr:col>
          <xdr:colOff>495300</xdr:colOff>
          <xdr:row>9</xdr:row>
          <xdr:rowOff>476250</xdr:rowOff>
        </xdr:to>
        <xdr:sp macro="" textlink="">
          <xdr:nvSpPr>
            <xdr:cNvPr id="1031" name="Button 7" hidden="1">
              <a:extLst>
                <a:ext uri="{63B3BB69-23CF-44E3-9099-C40C66FF867C}">
                  <a14:compatExt spid="_x0000_s1031"/>
                </a:ext>
                <a:ext uri="{FF2B5EF4-FFF2-40B4-BE49-F238E27FC236}">
                  <a16:creationId xmlns:a16="http://schemas.microsoft.com/office/drawing/2014/main" id="{00000000-0008-0000-0000-000007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0" i="0" u="none" strike="noStrike" baseline="0">
                  <a:solidFill>
                    <a:srgbClr val="000000"/>
                  </a:solidFill>
                  <a:latin typeface="Calibri"/>
                  <a:cs typeface="Calibri"/>
                </a:rPr>
                <a:t>2</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38100</xdr:colOff>
          <xdr:row>9</xdr:row>
          <xdr:rowOff>28575</xdr:rowOff>
        </xdr:from>
        <xdr:to>
          <xdr:col>4</xdr:col>
          <xdr:colOff>485775</xdr:colOff>
          <xdr:row>9</xdr:row>
          <xdr:rowOff>476250</xdr:rowOff>
        </xdr:to>
        <xdr:sp macro="" textlink="">
          <xdr:nvSpPr>
            <xdr:cNvPr id="1032" name="Button 8" hidden="1">
              <a:extLst>
                <a:ext uri="{63B3BB69-23CF-44E3-9099-C40C66FF867C}">
                  <a14:compatExt spid="_x0000_s1032"/>
                </a:ext>
                <a:ext uri="{FF2B5EF4-FFF2-40B4-BE49-F238E27FC236}">
                  <a16:creationId xmlns:a16="http://schemas.microsoft.com/office/drawing/2014/main" id="{00000000-0008-0000-0000-000008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0" i="0" u="none" strike="noStrike" baseline="0">
                  <a:solidFill>
                    <a:srgbClr val="000000"/>
                  </a:solidFill>
                  <a:latin typeface="Calibri"/>
                  <a:cs typeface="Calibri"/>
                </a:rPr>
                <a:t>3</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38100</xdr:colOff>
          <xdr:row>9</xdr:row>
          <xdr:rowOff>28575</xdr:rowOff>
        </xdr:from>
        <xdr:to>
          <xdr:col>5</xdr:col>
          <xdr:colOff>485775</xdr:colOff>
          <xdr:row>9</xdr:row>
          <xdr:rowOff>476250</xdr:rowOff>
        </xdr:to>
        <xdr:sp macro="" textlink="">
          <xdr:nvSpPr>
            <xdr:cNvPr id="1035" name="Button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0" i="0" u="none" strike="noStrike" baseline="0">
                  <a:solidFill>
                    <a:srgbClr val="000000"/>
                  </a:solidFill>
                  <a:latin typeface="Calibri"/>
                  <a:cs typeface="Calibri"/>
                </a:rPr>
                <a:t>4</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38100</xdr:colOff>
          <xdr:row>9</xdr:row>
          <xdr:rowOff>28575</xdr:rowOff>
        </xdr:from>
        <xdr:to>
          <xdr:col>6</xdr:col>
          <xdr:colOff>485775</xdr:colOff>
          <xdr:row>9</xdr:row>
          <xdr:rowOff>476250</xdr:rowOff>
        </xdr:to>
        <xdr:sp macro="" textlink="">
          <xdr:nvSpPr>
            <xdr:cNvPr id="1036" name="Button 12" hidden="1">
              <a:extLst>
                <a:ext uri="{63B3BB69-23CF-44E3-9099-C40C66FF867C}">
                  <a14:compatExt spid="_x0000_s1036"/>
                </a:ext>
                <a:ext uri="{FF2B5EF4-FFF2-40B4-BE49-F238E27FC236}">
                  <a16:creationId xmlns:a16="http://schemas.microsoft.com/office/drawing/2014/main" id="{00000000-0008-0000-0000-00000C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0" i="0" u="none" strike="noStrike" baseline="0">
                  <a:solidFill>
                    <a:srgbClr val="000000"/>
                  </a:solidFill>
                  <a:latin typeface="Calibri"/>
                  <a:cs typeface="Calibri"/>
                </a:rPr>
                <a:t>5</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28575</xdr:colOff>
          <xdr:row>9</xdr:row>
          <xdr:rowOff>28575</xdr:rowOff>
        </xdr:from>
        <xdr:to>
          <xdr:col>7</xdr:col>
          <xdr:colOff>476250</xdr:colOff>
          <xdr:row>9</xdr:row>
          <xdr:rowOff>476250</xdr:rowOff>
        </xdr:to>
        <xdr:sp macro="" textlink="">
          <xdr:nvSpPr>
            <xdr:cNvPr id="1037" name="Button 13" hidden="1">
              <a:extLst>
                <a:ext uri="{63B3BB69-23CF-44E3-9099-C40C66FF867C}">
                  <a14:compatExt spid="_x0000_s1037"/>
                </a:ext>
                <a:ext uri="{FF2B5EF4-FFF2-40B4-BE49-F238E27FC236}">
                  <a16:creationId xmlns:a16="http://schemas.microsoft.com/office/drawing/2014/main" id="{00000000-0008-0000-0000-00000D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0" i="0" u="none" strike="noStrike" baseline="0">
                  <a:solidFill>
                    <a:srgbClr val="000000"/>
                  </a:solidFill>
                  <a:latin typeface="Calibri"/>
                  <a:cs typeface="Calibri"/>
                </a:rPr>
                <a:t>6</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38100</xdr:colOff>
          <xdr:row>9</xdr:row>
          <xdr:rowOff>28575</xdr:rowOff>
        </xdr:from>
        <xdr:to>
          <xdr:col>8</xdr:col>
          <xdr:colOff>485775</xdr:colOff>
          <xdr:row>9</xdr:row>
          <xdr:rowOff>476250</xdr:rowOff>
        </xdr:to>
        <xdr:sp macro="" textlink="">
          <xdr:nvSpPr>
            <xdr:cNvPr id="1038" name="Button 14" hidden="1">
              <a:extLst>
                <a:ext uri="{63B3BB69-23CF-44E3-9099-C40C66FF867C}">
                  <a14:compatExt spid="_x0000_s1038"/>
                </a:ext>
                <a:ext uri="{FF2B5EF4-FFF2-40B4-BE49-F238E27FC236}">
                  <a16:creationId xmlns:a16="http://schemas.microsoft.com/office/drawing/2014/main" id="{00000000-0008-0000-0000-00000E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0" i="0" u="none" strike="noStrike" baseline="0">
                  <a:solidFill>
                    <a:srgbClr val="000000"/>
                  </a:solidFill>
                  <a:latin typeface="Calibri"/>
                  <a:cs typeface="Calibri"/>
                </a:rPr>
                <a:t>7</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28575</xdr:colOff>
          <xdr:row>9</xdr:row>
          <xdr:rowOff>19050</xdr:rowOff>
        </xdr:from>
        <xdr:to>
          <xdr:col>9</xdr:col>
          <xdr:colOff>476250</xdr:colOff>
          <xdr:row>9</xdr:row>
          <xdr:rowOff>466725</xdr:rowOff>
        </xdr:to>
        <xdr:sp macro="" textlink="">
          <xdr:nvSpPr>
            <xdr:cNvPr id="1039" name="Button 15" hidden="1">
              <a:extLst>
                <a:ext uri="{63B3BB69-23CF-44E3-9099-C40C66FF867C}">
                  <a14:compatExt spid="_x0000_s1039"/>
                </a:ext>
                <a:ext uri="{FF2B5EF4-FFF2-40B4-BE49-F238E27FC236}">
                  <a16:creationId xmlns:a16="http://schemas.microsoft.com/office/drawing/2014/main" id="{00000000-0008-0000-0000-00000F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0" i="0" u="none" strike="noStrike" baseline="0">
                  <a:solidFill>
                    <a:srgbClr val="000000"/>
                  </a:solidFill>
                  <a:latin typeface="Calibri"/>
                  <a:cs typeface="Calibri"/>
                </a:rPr>
                <a:t>8</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38100</xdr:colOff>
          <xdr:row>9</xdr:row>
          <xdr:rowOff>19050</xdr:rowOff>
        </xdr:from>
        <xdr:to>
          <xdr:col>10</xdr:col>
          <xdr:colOff>485775</xdr:colOff>
          <xdr:row>9</xdr:row>
          <xdr:rowOff>466725</xdr:rowOff>
        </xdr:to>
        <xdr:sp macro="" textlink="">
          <xdr:nvSpPr>
            <xdr:cNvPr id="1040" name="Button 16" hidden="1">
              <a:extLst>
                <a:ext uri="{63B3BB69-23CF-44E3-9099-C40C66FF867C}">
                  <a14:compatExt spid="_x0000_s1040"/>
                </a:ext>
                <a:ext uri="{FF2B5EF4-FFF2-40B4-BE49-F238E27FC236}">
                  <a16:creationId xmlns:a16="http://schemas.microsoft.com/office/drawing/2014/main" id="{00000000-0008-0000-0000-000010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0" i="0" u="none" strike="noStrike" baseline="0">
                  <a:solidFill>
                    <a:srgbClr val="000000"/>
                  </a:solidFill>
                  <a:latin typeface="Calibri"/>
                  <a:cs typeface="Calibri"/>
                </a:rPr>
                <a:t>9</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38100</xdr:colOff>
          <xdr:row>9</xdr:row>
          <xdr:rowOff>28575</xdr:rowOff>
        </xdr:from>
        <xdr:to>
          <xdr:col>11</xdr:col>
          <xdr:colOff>485775</xdr:colOff>
          <xdr:row>9</xdr:row>
          <xdr:rowOff>476250</xdr:rowOff>
        </xdr:to>
        <xdr:sp macro="" textlink="">
          <xdr:nvSpPr>
            <xdr:cNvPr id="1041" name="Button 17" hidden="1">
              <a:extLst>
                <a:ext uri="{63B3BB69-23CF-44E3-9099-C40C66FF867C}">
                  <a14:compatExt spid="_x0000_s1041"/>
                </a:ext>
                <a:ext uri="{FF2B5EF4-FFF2-40B4-BE49-F238E27FC236}">
                  <a16:creationId xmlns:a16="http://schemas.microsoft.com/office/drawing/2014/main" id="{00000000-0008-0000-0000-000011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0" i="0" u="none" strike="noStrike" baseline="0">
                  <a:solidFill>
                    <a:srgbClr val="000000"/>
                  </a:solidFill>
                  <a:latin typeface="Calibri"/>
                  <a:cs typeface="Calibri"/>
                </a:rPr>
                <a:t>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12</xdr:col>
          <xdr:colOff>47625</xdr:colOff>
          <xdr:row>9</xdr:row>
          <xdr:rowOff>19050</xdr:rowOff>
        </xdr:from>
        <xdr:to>
          <xdr:col>12</xdr:col>
          <xdr:colOff>495300</xdr:colOff>
          <xdr:row>9</xdr:row>
          <xdr:rowOff>466725</xdr:rowOff>
        </xdr:to>
        <xdr:sp macro="" textlink="">
          <xdr:nvSpPr>
            <xdr:cNvPr id="1042" name="Button 18" hidden="1">
              <a:extLst>
                <a:ext uri="{63B3BB69-23CF-44E3-9099-C40C66FF867C}">
                  <a14:compatExt spid="_x0000_s1042"/>
                </a:ext>
                <a:ext uri="{FF2B5EF4-FFF2-40B4-BE49-F238E27FC236}">
                  <a16:creationId xmlns:a16="http://schemas.microsoft.com/office/drawing/2014/main" id="{00000000-0008-0000-0000-000012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0" i="0" u="none" strike="noStrike" baseline="0">
                  <a:solidFill>
                    <a:srgbClr val="000000"/>
                  </a:solidFill>
                  <a:latin typeface="Calibri"/>
                  <a:cs typeface="Calibri"/>
                </a:rPr>
                <a:t>J</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13</xdr:col>
          <xdr:colOff>47625</xdr:colOff>
          <xdr:row>9</xdr:row>
          <xdr:rowOff>28575</xdr:rowOff>
        </xdr:from>
        <xdr:to>
          <xdr:col>13</xdr:col>
          <xdr:colOff>495300</xdr:colOff>
          <xdr:row>9</xdr:row>
          <xdr:rowOff>476250</xdr:rowOff>
        </xdr:to>
        <xdr:sp macro="" textlink="">
          <xdr:nvSpPr>
            <xdr:cNvPr id="1043" name="Button 19" hidden="1">
              <a:extLst>
                <a:ext uri="{63B3BB69-23CF-44E3-9099-C40C66FF867C}">
                  <a14:compatExt spid="_x0000_s1043"/>
                </a:ext>
                <a:ext uri="{FF2B5EF4-FFF2-40B4-BE49-F238E27FC236}">
                  <a16:creationId xmlns:a16="http://schemas.microsoft.com/office/drawing/2014/main" id="{00000000-0008-0000-0000-000013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0" i="0" u="none" strike="noStrike" baseline="0">
                  <a:solidFill>
                    <a:srgbClr val="000000"/>
                  </a:solidFill>
                  <a:latin typeface="Calibri"/>
                  <a:cs typeface="Calibri"/>
                </a:rPr>
                <a:t>Q</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14</xdr:col>
          <xdr:colOff>38100</xdr:colOff>
          <xdr:row>9</xdr:row>
          <xdr:rowOff>28575</xdr:rowOff>
        </xdr:from>
        <xdr:to>
          <xdr:col>14</xdr:col>
          <xdr:colOff>485775</xdr:colOff>
          <xdr:row>9</xdr:row>
          <xdr:rowOff>476250</xdr:rowOff>
        </xdr:to>
        <xdr:sp macro="" textlink="">
          <xdr:nvSpPr>
            <xdr:cNvPr id="1044" name="Button 20" hidden="1">
              <a:extLst>
                <a:ext uri="{63B3BB69-23CF-44E3-9099-C40C66FF867C}">
                  <a14:compatExt spid="_x0000_s1044"/>
                </a:ext>
                <a:ext uri="{FF2B5EF4-FFF2-40B4-BE49-F238E27FC236}">
                  <a16:creationId xmlns:a16="http://schemas.microsoft.com/office/drawing/2014/main" id="{00000000-0008-0000-0000-000014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0" i="0" u="none" strike="noStrike" baseline="0">
                  <a:solidFill>
                    <a:srgbClr val="000000"/>
                  </a:solidFill>
                  <a:latin typeface="Calibri"/>
                  <a:cs typeface="Calibri"/>
                </a:rPr>
                <a:t>K</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xdr:col>
          <xdr:colOff>76200</xdr:colOff>
          <xdr:row>12</xdr:row>
          <xdr:rowOff>9525</xdr:rowOff>
        </xdr:from>
        <xdr:to>
          <xdr:col>1</xdr:col>
          <xdr:colOff>1190625</xdr:colOff>
          <xdr:row>13</xdr:row>
          <xdr:rowOff>76200</xdr:rowOff>
        </xdr:to>
        <xdr:sp macro="" textlink="">
          <xdr:nvSpPr>
            <xdr:cNvPr id="1045" name="Button 21" hidden="1">
              <a:extLst>
                <a:ext uri="{63B3BB69-23CF-44E3-9099-C40C66FF867C}">
                  <a14:compatExt spid="_x0000_s1045"/>
                </a:ext>
                <a:ext uri="{FF2B5EF4-FFF2-40B4-BE49-F238E27FC236}">
                  <a16:creationId xmlns:a16="http://schemas.microsoft.com/office/drawing/2014/main" id="{00000000-0008-0000-0000-000015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0" i="0" u="none" strike="noStrike" baseline="0">
                  <a:solidFill>
                    <a:srgbClr val="000000"/>
                  </a:solidFill>
                  <a:latin typeface="Calibri"/>
                  <a:cs typeface="Calibri"/>
                </a:rPr>
                <a:t>Reset Shoe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47625</xdr:colOff>
          <xdr:row>12</xdr:row>
          <xdr:rowOff>9525</xdr:rowOff>
        </xdr:from>
        <xdr:to>
          <xdr:col>4</xdr:col>
          <xdr:colOff>219075</xdr:colOff>
          <xdr:row>13</xdr:row>
          <xdr:rowOff>76200</xdr:rowOff>
        </xdr:to>
        <xdr:sp macro="" textlink="">
          <xdr:nvSpPr>
            <xdr:cNvPr id="1046" name="Button 22" hidden="1">
              <a:extLst>
                <a:ext uri="{63B3BB69-23CF-44E3-9099-C40C66FF867C}">
                  <a14:compatExt spid="_x0000_s1046"/>
                </a:ext>
                <a:ext uri="{FF2B5EF4-FFF2-40B4-BE49-F238E27FC236}">
                  <a16:creationId xmlns:a16="http://schemas.microsoft.com/office/drawing/2014/main" id="{00000000-0008-0000-0000-000016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0" i="0" u="none" strike="noStrike" baseline="0">
                  <a:solidFill>
                    <a:srgbClr val="000000"/>
                  </a:solidFill>
                  <a:latin typeface="Calibri"/>
                  <a:cs typeface="Calibri"/>
                </a:rPr>
                <a:t>Compute All</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19</xdr:col>
          <xdr:colOff>104775</xdr:colOff>
          <xdr:row>7</xdr:row>
          <xdr:rowOff>85725</xdr:rowOff>
        </xdr:from>
        <xdr:to>
          <xdr:col>19</xdr:col>
          <xdr:colOff>809625</xdr:colOff>
          <xdr:row>9</xdr:row>
          <xdr:rowOff>133350</xdr:rowOff>
        </xdr:to>
        <xdr:sp macro="" textlink="">
          <xdr:nvSpPr>
            <xdr:cNvPr id="2051" name="Button 3" hidden="1">
              <a:extLst>
                <a:ext uri="{63B3BB69-23CF-44E3-9099-C40C66FF867C}">
                  <a14:compatExt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1" i="0" u="none" strike="noStrike" baseline="0">
                  <a:solidFill>
                    <a:srgbClr val="000000"/>
                  </a:solidFill>
                  <a:latin typeface="Calibri"/>
                  <a:cs typeface="Calibri"/>
                </a:rPr>
                <a:t>Reset Shoe</a:t>
              </a:r>
            </a:p>
          </xdr:txBody>
        </xdr:sp>
        <xdr:clientData fPrintsWithSheet="0"/>
      </xdr:twoCellAnchor>
    </mc:Choice>
    <mc:Fallback/>
  </mc:AlternateContent>
  <xdr:twoCellAnchor>
    <xdr:from>
      <xdr:col>12</xdr:col>
      <xdr:colOff>576262</xdr:colOff>
      <xdr:row>1</xdr:row>
      <xdr:rowOff>0</xdr:rowOff>
    </xdr:from>
    <xdr:to>
      <xdr:col>18</xdr:col>
      <xdr:colOff>9525</xdr:colOff>
      <xdr:row>10</xdr:row>
      <xdr:rowOff>171450</xdr:rowOff>
    </xdr:to>
    <xdr:graphicFrame macro="">
      <xdr:nvGraphicFramePr>
        <xdr:cNvPr id="7" name="Chart 6">
          <a:extLst>
            <a:ext uri="{FF2B5EF4-FFF2-40B4-BE49-F238E27FC236}">
              <a16:creationId xmlns:a16="http://schemas.microsoft.com/office/drawing/2014/main" id="{00000000-0008-0000-0100-000007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mc:AlternateContent xmlns:mc="http://schemas.openxmlformats.org/markup-compatibility/2006">
    <mc:Choice xmlns:a14="http://schemas.microsoft.com/office/drawing/2010/main" Requires="a14">
      <xdr:twoCellAnchor>
        <xdr:from>
          <xdr:col>20</xdr:col>
          <xdr:colOff>76200</xdr:colOff>
          <xdr:row>7</xdr:row>
          <xdr:rowOff>85725</xdr:rowOff>
        </xdr:from>
        <xdr:to>
          <xdr:col>20</xdr:col>
          <xdr:colOff>781050</xdr:colOff>
          <xdr:row>9</xdr:row>
          <xdr:rowOff>133350</xdr:rowOff>
        </xdr:to>
        <xdr:sp macro="" textlink="">
          <xdr:nvSpPr>
            <xdr:cNvPr id="2052" name="Button 4" hidden="1">
              <a:extLst>
                <a:ext uri="{63B3BB69-23CF-44E3-9099-C40C66FF867C}">
                  <a14:compatExt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w="9525">
              <a:miter lim="800000"/>
              <a:headEnd/>
              <a:tailEnd/>
            </a:ln>
          </xdr:spPr>
          <xdr:txBody>
            <a:bodyPr vertOverflow="clip" wrap="square" lIns="27432" tIns="0" rIns="27432" bIns="27432" anchor="b" upright="1"/>
            <a:lstStyle/>
            <a:p>
              <a:pPr algn="ctr" rtl="0">
                <a:defRPr sz="1000"/>
              </a:pPr>
              <a:r>
                <a:rPr lang="en-US" sz="1100" b="1" i="0" u="none" strike="noStrike" baseline="0">
                  <a:solidFill>
                    <a:srgbClr val="000000"/>
                  </a:solidFill>
                  <a:latin typeface="Calibri"/>
                  <a:cs typeface="Calibri"/>
                </a:rPr>
                <a:t>Hand by Hand Risk</a:t>
              </a:r>
            </a:p>
            <a:p>
              <a:pPr algn="ctr" rtl="0">
                <a:defRPr sz="1000"/>
              </a:pPr>
              <a:endParaRPr lang="en-US" sz="1100" b="1" i="0" u="none" strike="noStrike" baseline="0">
                <a:solidFill>
                  <a:srgbClr val="000000"/>
                </a:solidFill>
                <a:latin typeface="Calibri"/>
                <a:cs typeface="Calibri"/>
              </a:endParaRPr>
            </a:p>
            <a:p>
              <a:pPr algn="ctr" rtl="0">
                <a:defRPr sz="1000"/>
              </a:pPr>
              <a:endParaRPr lang="en-US" sz="1100" b="1" i="0" u="none" strike="noStrike" baseline="0">
                <a:solidFill>
                  <a:srgbClr val="000000"/>
                </a:solidFill>
                <a:latin typeface="Calibri"/>
                <a:cs typeface="Calibri"/>
              </a:endParaRP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19</xdr:col>
          <xdr:colOff>104775</xdr:colOff>
          <xdr:row>7</xdr:row>
          <xdr:rowOff>85725</xdr:rowOff>
        </xdr:from>
        <xdr:to>
          <xdr:col>19</xdr:col>
          <xdr:colOff>809625</xdr:colOff>
          <xdr:row>9</xdr:row>
          <xdr:rowOff>133350</xdr:rowOff>
        </xdr:to>
        <xdr:sp macro="" textlink="">
          <xdr:nvSpPr>
            <xdr:cNvPr id="3073" name="Button 1" hidden="1">
              <a:extLst>
                <a:ext uri="{63B3BB69-23CF-44E3-9099-C40C66FF867C}">
                  <a14:compatExt spid="_x0000_s3073"/>
                </a:ext>
                <a:ext uri="{FF2B5EF4-FFF2-40B4-BE49-F238E27FC236}">
                  <a16:creationId xmlns:a16="http://schemas.microsoft.com/office/drawing/2014/main" id="{00000000-0008-0000-0200-0000010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1" i="0" u="none" strike="noStrike" baseline="0">
                  <a:solidFill>
                    <a:srgbClr val="000000"/>
                  </a:solidFill>
                  <a:latin typeface="Calibri"/>
                  <a:cs typeface="Calibri"/>
                </a:rPr>
                <a:t>Reset Shoe</a:t>
              </a:r>
            </a:p>
          </xdr:txBody>
        </xdr:sp>
        <xdr:clientData fPrintsWithSheet="0"/>
      </xdr:twoCellAnchor>
    </mc:Choice>
    <mc:Fallback/>
  </mc:AlternateContent>
  <xdr:twoCellAnchor>
    <xdr:from>
      <xdr:col>12</xdr:col>
      <xdr:colOff>576262</xdr:colOff>
      <xdr:row>1</xdr:row>
      <xdr:rowOff>0</xdr:rowOff>
    </xdr:from>
    <xdr:to>
      <xdr:col>18</xdr:col>
      <xdr:colOff>9525</xdr:colOff>
      <xdr:row>10</xdr:row>
      <xdr:rowOff>171450</xdr:rowOff>
    </xdr:to>
    <xdr:graphicFrame macro="">
      <xdr:nvGraphicFramePr>
        <xdr:cNvPr id="3" name="Chart 2">
          <a:extLst>
            <a:ext uri="{FF2B5EF4-FFF2-40B4-BE49-F238E27FC236}">
              <a16:creationId xmlns:a16="http://schemas.microsoft.com/office/drawing/2014/main" id="{00000000-0008-0000-02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mc:AlternateContent xmlns:mc="http://schemas.openxmlformats.org/markup-compatibility/2006">
    <mc:Choice xmlns:a14="http://schemas.microsoft.com/office/drawing/2010/main" Requires="a14">
      <xdr:twoCellAnchor>
        <xdr:from>
          <xdr:col>20</xdr:col>
          <xdr:colOff>76200</xdr:colOff>
          <xdr:row>7</xdr:row>
          <xdr:rowOff>85725</xdr:rowOff>
        </xdr:from>
        <xdr:to>
          <xdr:col>20</xdr:col>
          <xdr:colOff>781050</xdr:colOff>
          <xdr:row>9</xdr:row>
          <xdr:rowOff>133350</xdr:rowOff>
        </xdr:to>
        <xdr:sp macro="" textlink="">
          <xdr:nvSpPr>
            <xdr:cNvPr id="3074" name="Button 2" hidden="1">
              <a:extLst>
                <a:ext uri="{63B3BB69-23CF-44E3-9099-C40C66FF867C}">
                  <a14:compatExt spid="_x0000_s3074"/>
                </a:ext>
                <a:ext uri="{FF2B5EF4-FFF2-40B4-BE49-F238E27FC236}">
                  <a16:creationId xmlns:a16="http://schemas.microsoft.com/office/drawing/2014/main" id="{00000000-0008-0000-0200-0000020C0000}"/>
                </a:ext>
              </a:extLst>
            </xdr:cNvPr>
            <xdr:cNvSpPr/>
          </xdr:nvSpPr>
          <xdr:spPr bwMode="auto">
            <a:xfrm>
              <a:off x="0" y="0"/>
              <a:ext cx="0" cy="0"/>
            </a:xfrm>
            <a:prstGeom prst="rect">
              <a:avLst/>
            </a:prstGeom>
            <a:noFill/>
            <a:ln w="9525">
              <a:miter lim="800000"/>
              <a:headEnd/>
              <a:tailEnd/>
            </a:ln>
          </xdr:spPr>
          <xdr:txBody>
            <a:bodyPr vertOverflow="clip" wrap="square" lIns="27432" tIns="0" rIns="27432" bIns="27432" anchor="b" upright="1"/>
            <a:lstStyle/>
            <a:p>
              <a:pPr algn="ctr" rtl="0">
                <a:defRPr sz="1000"/>
              </a:pPr>
              <a:r>
                <a:rPr lang="en-US" sz="1100" b="1" i="0" u="none" strike="noStrike" baseline="0">
                  <a:solidFill>
                    <a:srgbClr val="000000"/>
                  </a:solidFill>
                  <a:latin typeface="Calibri"/>
                  <a:cs typeface="Calibri"/>
                </a:rPr>
                <a:t>Hand by Hand Risk</a:t>
              </a:r>
            </a:p>
            <a:p>
              <a:pPr algn="ctr" rtl="0">
                <a:defRPr sz="1000"/>
              </a:pPr>
              <a:endParaRPr lang="en-US" sz="1100" b="1" i="0" u="none" strike="noStrike" baseline="0">
                <a:solidFill>
                  <a:srgbClr val="000000"/>
                </a:solidFill>
                <a:latin typeface="Calibri"/>
                <a:cs typeface="Calibri"/>
              </a:endParaRPr>
            </a:p>
            <a:p>
              <a:pPr algn="ctr" rtl="0">
                <a:defRPr sz="1000"/>
              </a:pPr>
              <a:endParaRPr lang="en-US" sz="1100" b="1" i="0" u="none" strike="noStrike" baseline="0">
                <a:solidFill>
                  <a:srgbClr val="000000"/>
                </a:solidFill>
                <a:latin typeface="Calibri"/>
                <a:cs typeface="Calibri"/>
              </a:endParaRPr>
            </a:p>
          </xdr:txBody>
        </xdr:sp>
        <xdr:clientData fPrintsWithSheet="0"/>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3" Type="http://schemas.openxmlformats.org/officeDocument/2006/relationships/vmlDrawing" Target="../drawings/vmlDrawing1.v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 Type="http://schemas.openxmlformats.org/officeDocument/2006/relationships/drawing" Target="../drawings/drawing1.xml"/><Relationship Id="rId16" Type="http://schemas.openxmlformats.org/officeDocument/2006/relationships/ctrlProp" Target="../ctrlProps/ctrlProp13.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5" Type="http://schemas.openxmlformats.org/officeDocument/2006/relationships/ctrlProp" Target="../ctrlProps/ctrlProp1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s>
</file>

<file path=xl/worksheets/_rels/sheet2.xml.rels><?xml version="1.0" encoding="UTF-8" standalone="yes"?>
<Relationships xmlns="http://schemas.openxmlformats.org/package/2006/relationships"><Relationship Id="rId3" Type="http://schemas.openxmlformats.org/officeDocument/2006/relationships/ctrlProp" Target="../ctrlProps/ctrlProp16.xml"/><Relationship Id="rId2" Type="http://schemas.openxmlformats.org/officeDocument/2006/relationships/vmlDrawing" Target="../drawings/vmlDrawing2.vml"/><Relationship Id="rId1" Type="http://schemas.openxmlformats.org/officeDocument/2006/relationships/drawing" Target="../drawings/drawing2.xml"/><Relationship Id="rId4" Type="http://schemas.openxmlformats.org/officeDocument/2006/relationships/ctrlProp" Target="../ctrlProps/ctrlProp17.xml"/></Relationships>
</file>

<file path=xl/worksheets/_rels/sheet3.xml.rels><?xml version="1.0" encoding="UTF-8" standalone="yes"?>
<Relationships xmlns="http://schemas.openxmlformats.org/package/2006/relationships"><Relationship Id="rId3" Type="http://schemas.openxmlformats.org/officeDocument/2006/relationships/ctrlProp" Target="../ctrlProps/ctrlProp18.xml"/><Relationship Id="rId2" Type="http://schemas.openxmlformats.org/officeDocument/2006/relationships/vmlDrawing" Target="../drawings/vmlDrawing3.vml"/><Relationship Id="rId1" Type="http://schemas.openxmlformats.org/officeDocument/2006/relationships/drawing" Target="../drawings/drawing3.xml"/><Relationship Id="rId4" Type="http://schemas.openxmlformats.org/officeDocument/2006/relationships/ctrlProp" Target="../ctrlProps/ctrlProp19.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FBDDD7-69B9-44C8-8BAB-5A870CAB70A8}">
  <sheetPr codeName="Sheet1">
    <tabColor rgb="FF00B050"/>
  </sheetPr>
  <dimension ref="A1:Q29"/>
  <sheetViews>
    <sheetView zoomScale="115" zoomScaleNormal="115" workbookViewId="0"/>
  </sheetViews>
  <sheetFormatPr defaultRowHeight="15" x14ac:dyDescent="0.25"/>
  <cols>
    <col min="1" max="1" width="3.140625" style="12" customWidth="1"/>
    <col min="2" max="2" width="24.85546875" style="12" customWidth="1"/>
    <col min="3" max="16" width="7.7109375" style="12" customWidth="1"/>
    <col min="17" max="17" width="3.5703125" style="12" customWidth="1"/>
    <col min="18" max="16384" width="9.140625" style="12"/>
  </cols>
  <sheetData>
    <row r="1" spans="1:17" ht="15" customHeight="1" thickBot="1" x14ac:dyDescent="0.3">
      <c r="A1" s="3"/>
      <c r="B1" s="3"/>
      <c r="C1" s="3"/>
      <c r="D1" s="3"/>
      <c r="E1" s="3"/>
      <c r="F1" s="3"/>
      <c r="G1" s="3"/>
      <c r="H1" s="3"/>
      <c r="I1" s="3"/>
      <c r="J1" s="3"/>
      <c r="K1" s="3"/>
      <c r="L1" s="3"/>
      <c r="M1" s="3"/>
      <c r="N1" s="3"/>
      <c r="O1" s="3"/>
      <c r="P1" s="3"/>
      <c r="Q1" s="3"/>
    </row>
    <row r="2" spans="1:17" ht="13.5" customHeight="1" thickBot="1" x14ac:dyDescent="0.3">
      <c r="A2" s="3"/>
      <c r="B2" s="6"/>
      <c r="C2" s="7"/>
      <c r="D2" s="7"/>
      <c r="E2" s="7"/>
      <c r="F2" s="7"/>
      <c r="G2" s="7"/>
      <c r="H2" s="7"/>
      <c r="I2" s="7"/>
      <c r="J2" s="7"/>
      <c r="K2" s="7"/>
      <c r="L2" s="7"/>
      <c r="M2" s="7"/>
      <c r="N2" s="7"/>
      <c r="O2" s="7"/>
      <c r="P2" s="8"/>
      <c r="Q2" s="3"/>
    </row>
    <row r="3" spans="1:17" ht="20.25" customHeight="1" thickBot="1" x14ac:dyDescent="0.3">
      <c r="A3" s="3"/>
      <c r="B3" s="9"/>
      <c r="C3" s="4"/>
      <c r="D3" s="4"/>
      <c r="E3" s="517" t="s">
        <v>25</v>
      </c>
      <c r="F3" s="518"/>
      <c r="G3" s="518"/>
      <c r="H3" s="518"/>
      <c r="I3" s="519"/>
      <c r="J3" s="4"/>
      <c r="K3" s="4"/>
      <c r="L3" s="4"/>
      <c r="M3" s="4"/>
      <c r="N3" s="4"/>
      <c r="O3" s="4"/>
      <c r="P3" s="5"/>
      <c r="Q3" s="3"/>
    </row>
    <row r="4" spans="1:17" ht="15" customHeight="1" x14ac:dyDescent="0.25">
      <c r="A4" s="3"/>
      <c r="B4" s="9"/>
      <c r="C4" s="4"/>
      <c r="D4" s="4"/>
      <c r="E4" s="520" t="s">
        <v>122</v>
      </c>
      <c r="F4" s="521"/>
      <c r="G4" s="521"/>
      <c r="H4" s="521"/>
      <c r="I4" s="522"/>
      <c r="J4" s="4"/>
      <c r="K4" s="4"/>
      <c r="L4" s="4"/>
      <c r="M4" s="4"/>
      <c r="N4" s="4"/>
      <c r="O4" s="4"/>
      <c r="P4" s="5"/>
      <c r="Q4" s="3"/>
    </row>
    <row r="5" spans="1:17" ht="15" customHeight="1" thickBot="1" x14ac:dyDescent="0.3">
      <c r="A5" s="3"/>
      <c r="B5" s="9"/>
      <c r="C5" s="4"/>
      <c r="D5" s="4"/>
      <c r="E5" s="523" t="str">
        <f>Risk!T4</f>
        <v>Ver 4.03, 10.12.2020</v>
      </c>
      <c r="F5" s="524"/>
      <c r="G5" s="524"/>
      <c r="H5" s="524"/>
      <c r="I5" s="525"/>
      <c r="J5" s="4"/>
      <c r="K5" s="4"/>
      <c r="L5" s="4"/>
      <c r="M5" s="4"/>
      <c r="N5" s="4"/>
      <c r="O5" s="4"/>
      <c r="P5" s="5"/>
      <c r="Q5" s="3"/>
    </row>
    <row r="6" spans="1:17" ht="15" customHeight="1" thickBot="1" x14ac:dyDescent="0.3">
      <c r="A6" s="3"/>
      <c r="B6" s="9"/>
      <c r="C6" s="4"/>
      <c r="D6" s="4"/>
      <c r="E6" s="4"/>
      <c r="F6" s="4"/>
      <c r="G6" s="4"/>
      <c r="H6" s="4"/>
      <c r="I6" s="4"/>
      <c r="J6" s="4"/>
      <c r="K6" s="4"/>
      <c r="L6" s="4"/>
      <c r="M6" s="4"/>
      <c r="N6" s="4"/>
      <c r="O6" s="4"/>
      <c r="P6" s="5"/>
      <c r="Q6" s="3"/>
    </row>
    <row r="7" spans="1:17" ht="20.25" customHeight="1" thickBot="1" x14ac:dyDescent="0.3">
      <c r="A7" s="3"/>
      <c r="B7" s="9"/>
      <c r="C7" s="4"/>
      <c r="D7" s="4"/>
      <c r="E7" s="527" t="s">
        <v>7</v>
      </c>
      <c r="F7" s="528"/>
      <c r="G7" s="528"/>
      <c r="H7" s="529"/>
      <c r="I7" s="13">
        <v>8</v>
      </c>
      <c r="J7" s="4"/>
      <c r="K7" s="4"/>
      <c r="L7" s="4"/>
      <c r="M7" s="4"/>
      <c r="N7" s="4"/>
      <c r="O7" s="4"/>
      <c r="P7" s="5"/>
      <c r="Q7" s="3"/>
    </row>
    <row r="8" spans="1:17" ht="15.75" thickBot="1" x14ac:dyDescent="0.3">
      <c r="A8" s="3"/>
      <c r="B8" s="9"/>
      <c r="C8" s="4"/>
      <c r="D8" s="4"/>
      <c r="E8" s="4"/>
      <c r="F8" s="4"/>
      <c r="G8" s="4"/>
      <c r="H8" s="4"/>
      <c r="I8" s="4"/>
      <c r="J8" s="4"/>
      <c r="K8" s="4"/>
      <c r="L8" s="4"/>
      <c r="M8" s="4"/>
      <c r="N8" s="4"/>
      <c r="O8" s="4"/>
      <c r="P8" s="5"/>
      <c r="Q8" s="3"/>
    </row>
    <row r="9" spans="1:17" ht="20.25" customHeight="1" thickBot="1" x14ac:dyDescent="0.4">
      <c r="A9" s="3"/>
      <c r="B9" s="496" t="s">
        <v>24</v>
      </c>
      <c r="C9" s="497"/>
      <c r="D9" s="497"/>
      <c r="E9" s="497"/>
      <c r="F9" s="497"/>
      <c r="G9" s="497"/>
      <c r="H9" s="497"/>
      <c r="I9" s="497"/>
      <c r="J9" s="497"/>
      <c r="K9" s="497"/>
      <c r="L9" s="497"/>
      <c r="M9" s="497"/>
      <c r="N9" s="497"/>
      <c r="O9" s="497"/>
      <c r="P9" s="498"/>
      <c r="Q9" s="3"/>
    </row>
    <row r="10" spans="1:17" ht="39.75" customHeight="1" thickBot="1" x14ac:dyDescent="0.3">
      <c r="A10" s="3"/>
      <c r="B10" s="16" t="s">
        <v>0</v>
      </c>
      <c r="C10" s="17" t="s">
        <v>2</v>
      </c>
      <c r="D10" s="18">
        <v>2</v>
      </c>
      <c r="E10" s="18"/>
      <c r="F10" s="18"/>
      <c r="G10" s="18"/>
      <c r="H10" s="18"/>
      <c r="I10" s="18"/>
      <c r="J10" s="18"/>
      <c r="K10" s="18"/>
      <c r="L10" s="18"/>
      <c r="M10" s="18"/>
      <c r="N10" s="18"/>
      <c r="O10" s="18"/>
      <c r="P10" s="19">
        <v>0</v>
      </c>
      <c r="Q10" s="3"/>
    </row>
    <row r="11" spans="1:17" ht="30" customHeight="1" thickBot="1" x14ac:dyDescent="0.3">
      <c r="A11" s="3"/>
      <c r="B11" s="16" t="s">
        <v>1</v>
      </c>
      <c r="C11" s="20">
        <v>32</v>
      </c>
      <c r="D11" s="21">
        <v>32</v>
      </c>
      <c r="E11" s="21">
        <v>32</v>
      </c>
      <c r="F11" s="21">
        <v>32</v>
      </c>
      <c r="G11" s="21">
        <v>32</v>
      </c>
      <c r="H11" s="21">
        <v>32</v>
      </c>
      <c r="I11" s="21">
        <v>32</v>
      </c>
      <c r="J11" s="21">
        <v>32</v>
      </c>
      <c r="K11" s="21">
        <v>32</v>
      </c>
      <c r="L11" s="21">
        <v>31</v>
      </c>
      <c r="M11" s="21">
        <v>32</v>
      </c>
      <c r="N11" s="21">
        <v>32</v>
      </c>
      <c r="O11" s="21">
        <v>32</v>
      </c>
      <c r="P11" s="22">
        <f>SUM(L11:O11)</f>
        <v>127</v>
      </c>
      <c r="Q11" s="3"/>
    </row>
    <row r="12" spans="1:17" ht="15" customHeight="1" thickBot="1" x14ac:dyDescent="0.3">
      <c r="A12" s="3"/>
      <c r="B12" s="9"/>
      <c r="C12" s="11"/>
      <c r="D12" s="11"/>
      <c r="E12" s="4"/>
      <c r="F12" s="4"/>
      <c r="G12" s="4"/>
      <c r="H12" s="4"/>
      <c r="I12" s="4"/>
      <c r="J12" s="4"/>
      <c r="K12" s="4"/>
      <c r="L12" s="4"/>
      <c r="M12" s="4"/>
      <c r="N12" s="4"/>
      <c r="O12" s="4"/>
      <c r="P12" s="5"/>
      <c r="Q12" s="3"/>
    </row>
    <row r="13" spans="1:17" ht="21" customHeight="1" thickBot="1" x14ac:dyDescent="0.3">
      <c r="A13" s="3"/>
      <c r="B13" s="9"/>
      <c r="C13" s="11"/>
      <c r="D13" s="11"/>
      <c r="E13" s="4"/>
      <c r="F13" s="4"/>
      <c r="G13" s="4"/>
      <c r="H13" s="4"/>
      <c r="I13" s="4"/>
      <c r="J13" s="4"/>
      <c r="K13" s="4"/>
      <c r="L13" s="499" t="s">
        <v>123</v>
      </c>
      <c r="M13" s="500"/>
      <c r="N13" s="500"/>
      <c r="O13" s="500"/>
      <c r="P13" s="501"/>
      <c r="Q13" s="3"/>
    </row>
    <row r="14" spans="1:17" ht="15" customHeight="1" x14ac:dyDescent="0.25">
      <c r="A14" s="3"/>
      <c r="B14" s="9"/>
      <c r="C14" s="11"/>
      <c r="D14" s="11"/>
      <c r="E14" s="4"/>
      <c r="F14" s="4"/>
      <c r="G14" s="4"/>
      <c r="H14" s="4"/>
      <c r="I14" s="4"/>
      <c r="J14" s="4"/>
      <c r="K14" s="4"/>
      <c r="L14" s="508" t="s">
        <v>136</v>
      </c>
      <c r="M14" s="509"/>
      <c r="N14" s="509"/>
      <c r="O14" s="509"/>
      <c r="P14" s="510"/>
      <c r="Q14" s="3"/>
    </row>
    <row r="15" spans="1:17" ht="15" customHeight="1" thickBot="1" x14ac:dyDescent="0.3">
      <c r="A15" s="3"/>
      <c r="B15" s="9"/>
      <c r="C15" s="11"/>
      <c r="D15" s="11"/>
      <c r="E15" s="4"/>
      <c r="F15" s="4"/>
      <c r="G15" s="4"/>
      <c r="H15" s="4"/>
      <c r="I15" s="4"/>
      <c r="J15" s="4"/>
      <c r="K15" s="4"/>
      <c r="L15" s="511"/>
      <c r="M15" s="512"/>
      <c r="N15" s="512"/>
      <c r="O15" s="512"/>
      <c r="P15" s="513"/>
      <c r="Q15" s="3"/>
    </row>
    <row r="16" spans="1:17" ht="20.25" customHeight="1" thickBot="1" x14ac:dyDescent="0.3">
      <c r="A16" s="3"/>
      <c r="B16" s="494" t="s">
        <v>10</v>
      </c>
      <c r="C16" s="495"/>
      <c r="D16" s="11"/>
      <c r="E16" s="494" t="s">
        <v>29</v>
      </c>
      <c r="F16" s="526"/>
      <c r="G16" s="526"/>
      <c r="H16" s="526"/>
      <c r="I16" s="526"/>
      <c r="J16" s="495"/>
      <c r="K16" s="4"/>
      <c r="L16" s="511"/>
      <c r="M16" s="512"/>
      <c r="N16" s="512"/>
      <c r="O16" s="512"/>
      <c r="P16" s="513"/>
      <c r="Q16" s="3"/>
    </row>
    <row r="17" spans="1:17" ht="15" customHeight="1" thickBot="1" x14ac:dyDescent="0.3">
      <c r="A17" s="3"/>
      <c r="B17" s="83" t="s">
        <v>12</v>
      </c>
      <c r="C17" s="84" t="s">
        <v>11</v>
      </c>
      <c r="D17" s="11"/>
      <c r="E17" s="502" t="s">
        <v>30</v>
      </c>
      <c r="F17" s="503"/>
      <c r="G17" s="503"/>
      <c r="H17" s="503"/>
      <c r="I17" s="503"/>
      <c r="J17" s="504"/>
      <c r="K17" s="4"/>
      <c r="L17" s="511"/>
      <c r="M17" s="512"/>
      <c r="N17" s="512"/>
      <c r="O17" s="512"/>
      <c r="P17" s="513"/>
      <c r="Q17" s="3"/>
    </row>
    <row r="18" spans="1:17" ht="15" customHeight="1" x14ac:dyDescent="0.25">
      <c r="A18" s="3"/>
      <c r="B18" s="96" t="s">
        <v>8</v>
      </c>
      <c r="C18" s="85">
        <v>-1.2368588920700732E-2</v>
      </c>
      <c r="D18" s="11"/>
      <c r="E18" s="505" t="s">
        <v>31</v>
      </c>
      <c r="F18" s="506"/>
      <c r="G18" s="506"/>
      <c r="H18" s="506"/>
      <c r="I18" s="506"/>
      <c r="J18" s="507"/>
      <c r="K18" s="4"/>
      <c r="L18" s="511"/>
      <c r="M18" s="512"/>
      <c r="N18" s="512"/>
      <c r="O18" s="512"/>
      <c r="P18" s="513"/>
      <c r="Q18" s="3"/>
    </row>
    <row r="19" spans="1:17" ht="15" customHeight="1" x14ac:dyDescent="0.25">
      <c r="A19" s="3"/>
      <c r="B19" s="97" t="s">
        <v>28</v>
      </c>
      <c r="C19" s="23">
        <v>-1.0560301940343188E-2</v>
      </c>
      <c r="D19" s="11"/>
      <c r="E19" s="505" t="s">
        <v>32</v>
      </c>
      <c r="F19" s="506"/>
      <c r="G19" s="506"/>
      <c r="H19" s="506"/>
      <c r="I19" s="506"/>
      <c r="J19" s="507"/>
      <c r="K19" s="4"/>
      <c r="L19" s="511"/>
      <c r="M19" s="512"/>
      <c r="N19" s="512"/>
      <c r="O19" s="512"/>
      <c r="P19" s="513"/>
      <c r="Q19" s="3"/>
    </row>
    <row r="20" spans="1:17" ht="15" customHeight="1" x14ac:dyDescent="0.25">
      <c r="A20" s="3"/>
      <c r="B20" s="97" t="s">
        <v>39</v>
      </c>
      <c r="C20" s="23">
        <v>-1.4540342626365265E-2</v>
      </c>
      <c r="D20" s="11"/>
      <c r="E20" s="505" t="s">
        <v>33</v>
      </c>
      <c r="F20" s="506"/>
      <c r="G20" s="506"/>
      <c r="H20" s="506"/>
      <c r="I20" s="506"/>
      <c r="J20" s="507"/>
      <c r="K20" s="4"/>
      <c r="L20" s="511"/>
      <c r="M20" s="512"/>
      <c r="N20" s="512"/>
      <c r="O20" s="512"/>
      <c r="P20" s="513"/>
      <c r="Q20" s="3"/>
    </row>
    <row r="21" spans="1:17" ht="15" customHeight="1" x14ac:dyDescent="0.25">
      <c r="A21" s="3"/>
      <c r="B21" s="97" t="s">
        <v>40</v>
      </c>
      <c r="C21" s="23">
        <v>-1.0186281073190116E-2</v>
      </c>
      <c r="D21" s="11"/>
      <c r="E21" s="505" t="s">
        <v>34</v>
      </c>
      <c r="F21" s="506"/>
      <c r="G21" s="506"/>
      <c r="H21" s="506"/>
      <c r="I21" s="506"/>
      <c r="J21" s="507"/>
      <c r="K21" s="4"/>
      <c r="L21" s="511"/>
      <c r="M21" s="512"/>
      <c r="N21" s="512"/>
      <c r="O21" s="512"/>
      <c r="P21" s="513"/>
      <c r="Q21" s="3"/>
    </row>
    <row r="22" spans="1:17" ht="15" customHeight="1" x14ac:dyDescent="0.25">
      <c r="A22" s="3"/>
      <c r="B22" s="97" t="s">
        <v>26</v>
      </c>
      <c r="C22" s="24">
        <v>-0.14308340968949787</v>
      </c>
      <c r="D22" s="11"/>
      <c r="E22" s="505" t="s">
        <v>35</v>
      </c>
      <c r="F22" s="506"/>
      <c r="G22" s="506"/>
      <c r="H22" s="506"/>
      <c r="I22" s="506"/>
      <c r="J22" s="507"/>
      <c r="K22" s="4"/>
      <c r="L22" s="511"/>
      <c r="M22" s="512"/>
      <c r="N22" s="512"/>
      <c r="O22" s="512"/>
      <c r="P22" s="513"/>
      <c r="Q22" s="3"/>
    </row>
    <row r="23" spans="1:17" ht="15" customHeight="1" x14ac:dyDescent="0.25">
      <c r="A23" s="3"/>
      <c r="B23" s="97" t="s">
        <v>27</v>
      </c>
      <c r="C23" s="23">
        <v>-4.7870455210553178E-2</v>
      </c>
      <c r="D23" s="11"/>
      <c r="E23" s="505" t="s">
        <v>36</v>
      </c>
      <c r="F23" s="506"/>
      <c r="G23" s="506"/>
      <c r="H23" s="506"/>
      <c r="I23" s="506"/>
      <c r="J23" s="507"/>
      <c r="K23" s="4"/>
      <c r="L23" s="511"/>
      <c r="M23" s="512"/>
      <c r="N23" s="512"/>
      <c r="O23" s="512"/>
      <c r="P23" s="513"/>
      <c r="Q23" s="3"/>
    </row>
    <row r="24" spans="1:17" ht="15" customHeight="1" x14ac:dyDescent="0.25">
      <c r="A24" s="3"/>
      <c r="B24" s="97" t="s">
        <v>9</v>
      </c>
      <c r="C24" s="23">
        <f>Pair_Bet!F12</f>
        <v>-0.10361445783132528</v>
      </c>
      <c r="D24" s="4"/>
      <c r="E24" s="505" t="s">
        <v>37</v>
      </c>
      <c r="F24" s="506"/>
      <c r="G24" s="506"/>
      <c r="H24" s="506"/>
      <c r="I24" s="506"/>
      <c r="J24" s="507"/>
      <c r="K24" s="4"/>
      <c r="L24" s="511"/>
      <c r="M24" s="512"/>
      <c r="N24" s="512"/>
      <c r="O24" s="512"/>
      <c r="P24" s="513"/>
      <c r="Q24" s="3"/>
    </row>
    <row r="25" spans="1:17" ht="15" customHeight="1" x14ac:dyDescent="0.25">
      <c r="A25" s="3"/>
      <c r="B25" s="97" t="s">
        <v>41</v>
      </c>
      <c r="C25" s="23">
        <v>-7.52503302504752E-2</v>
      </c>
      <c r="D25" s="4"/>
      <c r="E25" s="25" t="s">
        <v>42</v>
      </c>
      <c r="F25" s="26"/>
      <c r="G25" s="26"/>
      <c r="H25" s="26"/>
      <c r="I25" s="26"/>
      <c r="J25" s="27"/>
      <c r="K25" s="4"/>
      <c r="L25" s="511"/>
      <c r="M25" s="512"/>
      <c r="N25" s="512"/>
      <c r="O25" s="512"/>
      <c r="P25" s="513"/>
      <c r="Q25" s="3"/>
    </row>
    <row r="26" spans="1:17" ht="15" customHeight="1" x14ac:dyDescent="0.25">
      <c r="A26" s="3"/>
      <c r="B26" s="361" t="s">
        <v>38</v>
      </c>
      <c r="C26" s="362">
        <v>-0.10066872042326332</v>
      </c>
      <c r="D26" s="4"/>
      <c r="E26" s="366"/>
      <c r="F26" s="367"/>
      <c r="G26" s="367"/>
      <c r="H26" s="367"/>
      <c r="I26" s="367"/>
      <c r="J26" s="368"/>
      <c r="K26" s="4"/>
      <c r="L26" s="511"/>
      <c r="M26" s="512"/>
      <c r="N26" s="512"/>
      <c r="O26" s="512"/>
      <c r="P26" s="513"/>
      <c r="Q26" s="3"/>
    </row>
    <row r="27" spans="1:17" ht="15" customHeight="1" thickBot="1" x14ac:dyDescent="0.3">
      <c r="A27" s="3"/>
      <c r="B27" s="364" t="s">
        <v>237</v>
      </c>
      <c r="C27" s="365">
        <v>-0.16744248359387912</v>
      </c>
      <c r="D27" s="4"/>
      <c r="E27" s="369"/>
      <c r="F27" s="370"/>
      <c r="G27" s="370"/>
      <c r="H27" s="370"/>
      <c r="I27" s="370"/>
      <c r="J27" s="371"/>
      <c r="K27" s="4"/>
      <c r="L27" s="514"/>
      <c r="M27" s="515"/>
      <c r="N27" s="515"/>
      <c r="O27" s="515"/>
      <c r="P27" s="516"/>
      <c r="Q27" s="3"/>
    </row>
    <row r="28" spans="1:17" ht="15.75" thickBot="1" x14ac:dyDescent="0.3">
      <c r="A28" s="3"/>
      <c r="B28" s="14"/>
      <c r="C28" s="10"/>
      <c r="D28" s="10"/>
      <c r="E28" s="10"/>
      <c r="F28" s="10"/>
      <c r="G28" s="10"/>
      <c r="H28" s="10"/>
      <c r="I28" s="10"/>
      <c r="J28" s="10"/>
      <c r="K28" s="10"/>
      <c r="L28" s="10"/>
      <c r="M28" s="10"/>
      <c r="N28" s="10"/>
      <c r="O28" s="10"/>
      <c r="P28" s="15"/>
      <c r="Q28" s="3"/>
    </row>
    <row r="29" spans="1:17" x14ac:dyDescent="0.25">
      <c r="A29" s="3"/>
      <c r="B29" s="3"/>
      <c r="C29" s="3"/>
      <c r="D29" s="3"/>
      <c r="E29" s="3"/>
      <c r="F29" s="3"/>
      <c r="G29" s="3"/>
      <c r="H29" s="3"/>
      <c r="I29" s="3"/>
      <c r="J29" s="3"/>
      <c r="K29" s="3"/>
      <c r="L29" s="3"/>
      <c r="M29" s="3"/>
      <c r="N29" s="3"/>
      <c r="O29" s="3"/>
      <c r="P29" s="3"/>
      <c r="Q29" s="3"/>
    </row>
  </sheetData>
  <mergeCells count="17">
    <mergeCell ref="E3:I3"/>
    <mergeCell ref="E4:I4"/>
    <mergeCell ref="E5:I5"/>
    <mergeCell ref="E16:J16"/>
    <mergeCell ref="E7:H7"/>
    <mergeCell ref="B16:C16"/>
    <mergeCell ref="B9:P9"/>
    <mergeCell ref="L13:P13"/>
    <mergeCell ref="E17:J17"/>
    <mergeCell ref="E18:J18"/>
    <mergeCell ref="L14:P27"/>
    <mergeCell ref="E19:J19"/>
    <mergeCell ref="E20:J20"/>
    <mergeCell ref="E21:J21"/>
    <mergeCell ref="E22:J22"/>
    <mergeCell ref="E24:J24"/>
    <mergeCell ref="E23:J23"/>
  </mergeCells>
  <pageMargins left="0.7" right="0.7" top="0.75" bottom="0.75" header="0.3" footer="0.3"/>
  <pageSetup orientation="portrait" horizontalDpi="0" verticalDpi="0" r:id="rId1"/>
  <ignoredErrors>
    <ignoredError sqref="P11" formulaRange="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macro="[0]!ButtonA_Click">
                <anchor moveWithCells="1" sizeWithCells="1">
                  <from>
                    <xdr:col>2</xdr:col>
                    <xdr:colOff>28575</xdr:colOff>
                    <xdr:row>9</xdr:row>
                    <xdr:rowOff>28575</xdr:rowOff>
                  </from>
                  <to>
                    <xdr:col>2</xdr:col>
                    <xdr:colOff>476250</xdr:colOff>
                    <xdr:row>9</xdr:row>
                    <xdr:rowOff>476250</xdr:rowOff>
                  </to>
                </anchor>
              </controlPr>
            </control>
          </mc:Choice>
        </mc:AlternateContent>
        <mc:AlternateContent xmlns:mc="http://schemas.openxmlformats.org/markup-compatibility/2006">
          <mc:Choice Requires="x14">
            <control shapeId="1031" r:id="rId5" name="Button 7">
              <controlPr defaultSize="0" print="0" autoFill="0" autoPict="0" macro="[0]!Button2_Click">
                <anchor moveWithCells="1" sizeWithCells="1">
                  <from>
                    <xdr:col>3</xdr:col>
                    <xdr:colOff>47625</xdr:colOff>
                    <xdr:row>9</xdr:row>
                    <xdr:rowOff>28575</xdr:rowOff>
                  </from>
                  <to>
                    <xdr:col>3</xdr:col>
                    <xdr:colOff>495300</xdr:colOff>
                    <xdr:row>9</xdr:row>
                    <xdr:rowOff>476250</xdr:rowOff>
                  </to>
                </anchor>
              </controlPr>
            </control>
          </mc:Choice>
        </mc:AlternateContent>
        <mc:AlternateContent xmlns:mc="http://schemas.openxmlformats.org/markup-compatibility/2006">
          <mc:Choice Requires="x14">
            <control shapeId="1032" r:id="rId6" name="Button 8">
              <controlPr defaultSize="0" print="0" autoFill="0" autoPict="0" macro="[0]!Button3_Click">
                <anchor moveWithCells="1" sizeWithCells="1">
                  <from>
                    <xdr:col>4</xdr:col>
                    <xdr:colOff>38100</xdr:colOff>
                    <xdr:row>9</xdr:row>
                    <xdr:rowOff>28575</xdr:rowOff>
                  </from>
                  <to>
                    <xdr:col>4</xdr:col>
                    <xdr:colOff>485775</xdr:colOff>
                    <xdr:row>9</xdr:row>
                    <xdr:rowOff>476250</xdr:rowOff>
                  </to>
                </anchor>
              </controlPr>
            </control>
          </mc:Choice>
        </mc:AlternateContent>
        <mc:AlternateContent xmlns:mc="http://schemas.openxmlformats.org/markup-compatibility/2006">
          <mc:Choice Requires="x14">
            <control shapeId="1035" r:id="rId7" name="Button 11">
              <controlPr defaultSize="0" print="0" autoFill="0" autoPict="0" macro="[0]!Button4_Click">
                <anchor moveWithCells="1">
                  <from>
                    <xdr:col>5</xdr:col>
                    <xdr:colOff>38100</xdr:colOff>
                    <xdr:row>9</xdr:row>
                    <xdr:rowOff>28575</xdr:rowOff>
                  </from>
                  <to>
                    <xdr:col>5</xdr:col>
                    <xdr:colOff>485775</xdr:colOff>
                    <xdr:row>9</xdr:row>
                    <xdr:rowOff>476250</xdr:rowOff>
                  </to>
                </anchor>
              </controlPr>
            </control>
          </mc:Choice>
        </mc:AlternateContent>
        <mc:AlternateContent xmlns:mc="http://schemas.openxmlformats.org/markup-compatibility/2006">
          <mc:Choice Requires="x14">
            <control shapeId="1036" r:id="rId8" name="Button 12">
              <controlPr defaultSize="0" print="0" autoFill="0" autoPict="0" macro="[0]!Button5_Click">
                <anchor moveWithCells="1" sizeWithCells="1">
                  <from>
                    <xdr:col>6</xdr:col>
                    <xdr:colOff>38100</xdr:colOff>
                    <xdr:row>9</xdr:row>
                    <xdr:rowOff>28575</xdr:rowOff>
                  </from>
                  <to>
                    <xdr:col>6</xdr:col>
                    <xdr:colOff>485775</xdr:colOff>
                    <xdr:row>9</xdr:row>
                    <xdr:rowOff>476250</xdr:rowOff>
                  </to>
                </anchor>
              </controlPr>
            </control>
          </mc:Choice>
        </mc:AlternateContent>
        <mc:AlternateContent xmlns:mc="http://schemas.openxmlformats.org/markup-compatibility/2006">
          <mc:Choice Requires="x14">
            <control shapeId="1037" r:id="rId9" name="Button 13">
              <controlPr defaultSize="0" print="0" autoFill="0" autoPict="0" macro="[0]!Button6_Click">
                <anchor moveWithCells="1" sizeWithCells="1">
                  <from>
                    <xdr:col>7</xdr:col>
                    <xdr:colOff>28575</xdr:colOff>
                    <xdr:row>9</xdr:row>
                    <xdr:rowOff>28575</xdr:rowOff>
                  </from>
                  <to>
                    <xdr:col>7</xdr:col>
                    <xdr:colOff>476250</xdr:colOff>
                    <xdr:row>9</xdr:row>
                    <xdr:rowOff>476250</xdr:rowOff>
                  </to>
                </anchor>
              </controlPr>
            </control>
          </mc:Choice>
        </mc:AlternateContent>
        <mc:AlternateContent xmlns:mc="http://schemas.openxmlformats.org/markup-compatibility/2006">
          <mc:Choice Requires="x14">
            <control shapeId="1038" r:id="rId10" name="Button 14">
              <controlPr defaultSize="0" print="0" autoFill="0" autoPict="0" macro="[0]!Button7_Click">
                <anchor moveWithCells="1" sizeWithCells="1">
                  <from>
                    <xdr:col>8</xdr:col>
                    <xdr:colOff>38100</xdr:colOff>
                    <xdr:row>9</xdr:row>
                    <xdr:rowOff>28575</xdr:rowOff>
                  </from>
                  <to>
                    <xdr:col>8</xdr:col>
                    <xdr:colOff>485775</xdr:colOff>
                    <xdr:row>9</xdr:row>
                    <xdr:rowOff>476250</xdr:rowOff>
                  </to>
                </anchor>
              </controlPr>
            </control>
          </mc:Choice>
        </mc:AlternateContent>
        <mc:AlternateContent xmlns:mc="http://schemas.openxmlformats.org/markup-compatibility/2006">
          <mc:Choice Requires="x14">
            <control shapeId="1039" r:id="rId11" name="Button 15">
              <controlPr defaultSize="0" print="0" autoFill="0" autoPict="0" macro="[0]!Button8_Click">
                <anchor moveWithCells="1" sizeWithCells="1">
                  <from>
                    <xdr:col>9</xdr:col>
                    <xdr:colOff>28575</xdr:colOff>
                    <xdr:row>9</xdr:row>
                    <xdr:rowOff>19050</xdr:rowOff>
                  </from>
                  <to>
                    <xdr:col>9</xdr:col>
                    <xdr:colOff>476250</xdr:colOff>
                    <xdr:row>9</xdr:row>
                    <xdr:rowOff>466725</xdr:rowOff>
                  </to>
                </anchor>
              </controlPr>
            </control>
          </mc:Choice>
        </mc:AlternateContent>
        <mc:AlternateContent xmlns:mc="http://schemas.openxmlformats.org/markup-compatibility/2006">
          <mc:Choice Requires="x14">
            <control shapeId="1040" r:id="rId12" name="Button 16">
              <controlPr defaultSize="0" print="0" autoFill="0" autoPict="0" macro="[0]!Button9_Click">
                <anchor moveWithCells="1" sizeWithCells="1">
                  <from>
                    <xdr:col>10</xdr:col>
                    <xdr:colOff>38100</xdr:colOff>
                    <xdr:row>9</xdr:row>
                    <xdr:rowOff>19050</xdr:rowOff>
                  </from>
                  <to>
                    <xdr:col>10</xdr:col>
                    <xdr:colOff>485775</xdr:colOff>
                    <xdr:row>9</xdr:row>
                    <xdr:rowOff>466725</xdr:rowOff>
                  </to>
                </anchor>
              </controlPr>
            </control>
          </mc:Choice>
        </mc:AlternateContent>
        <mc:AlternateContent xmlns:mc="http://schemas.openxmlformats.org/markup-compatibility/2006">
          <mc:Choice Requires="x14">
            <control shapeId="1041" r:id="rId13" name="Button 17">
              <controlPr defaultSize="0" print="0" autoFill="0" autoPict="0" macro="[0]!ButtonT_Click">
                <anchor moveWithCells="1" sizeWithCells="1">
                  <from>
                    <xdr:col>11</xdr:col>
                    <xdr:colOff>38100</xdr:colOff>
                    <xdr:row>9</xdr:row>
                    <xdr:rowOff>28575</xdr:rowOff>
                  </from>
                  <to>
                    <xdr:col>11</xdr:col>
                    <xdr:colOff>485775</xdr:colOff>
                    <xdr:row>9</xdr:row>
                    <xdr:rowOff>476250</xdr:rowOff>
                  </to>
                </anchor>
              </controlPr>
            </control>
          </mc:Choice>
        </mc:AlternateContent>
        <mc:AlternateContent xmlns:mc="http://schemas.openxmlformats.org/markup-compatibility/2006">
          <mc:Choice Requires="x14">
            <control shapeId="1042" r:id="rId14" name="Button 18">
              <controlPr defaultSize="0" print="0" autoFill="0" autoPict="0" macro="[0]!ButtonJ_Click">
                <anchor moveWithCells="1" sizeWithCells="1">
                  <from>
                    <xdr:col>12</xdr:col>
                    <xdr:colOff>47625</xdr:colOff>
                    <xdr:row>9</xdr:row>
                    <xdr:rowOff>19050</xdr:rowOff>
                  </from>
                  <to>
                    <xdr:col>12</xdr:col>
                    <xdr:colOff>495300</xdr:colOff>
                    <xdr:row>9</xdr:row>
                    <xdr:rowOff>466725</xdr:rowOff>
                  </to>
                </anchor>
              </controlPr>
            </control>
          </mc:Choice>
        </mc:AlternateContent>
        <mc:AlternateContent xmlns:mc="http://schemas.openxmlformats.org/markup-compatibility/2006">
          <mc:Choice Requires="x14">
            <control shapeId="1043" r:id="rId15" name="Button 19">
              <controlPr defaultSize="0" print="0" autoFill="0" autoPict="0" macro="[0]!ButtonQ_Click">
                <anchor moveWithCells="1" sizeWithCells="1">
                  <from>
                    <xdr:col>13</xdr:col>
                    <xdr:colOff>47625</xdr:colOff>
                    <xdr:row>9</xdr:row>
                    <xdr:rowOff>28575</xdr:rowOff>
                  </from>
                  <to>
                    <xdr:col>13</xdr:col>
                    <xdr:colOff>495300</xdr:colOff>
                    <xdr:row>9</xdr:row>
                    <xdr:rowOff>476250</xdr:rowOff>
                  </to>
                </anchor>
              </controlPr>
            </control>
          </mc:Choice>
        </mc:AlternateContent>
        <mc:AlternateContent xmlns:mc="http://schemas.openxmlformats.org/markup-compatibility/2006">
          <mc:Choice Requires="x14">
            <control shapeId="1044" r:id="rId16" name="Button 20">
              <controlPr defaultSize="0" print="0" autoFill="0" autoPict="0" macro="[0]!ButtonK_Click">
                <anchor moveWithCells="1" sizeWithCells="1">
                  <from>
                    <xdr:col>14</xdr:col>
                    <xdr:colOff>38100</xdr:colOff>
                    <xdr:row>9</xdr:row>
                    <xdr:rowOff>28575</xdr:rowOff>
                  </from>
                  <to>
                    <xdr:col>14</xdr:col>
                    <xdr:colOff>485775</xdr:colOff>
                    <xdr:row>9</xdr:row>
                    <xdr:rowOff>476250</xdr:rowOff>
                  </to>
                </anchor>
              </controlPr>
            </control>
          </mc:Choice>
        </mc:AlternateContent>
        <mc:AlternateContent xmlns:mc="http://schemas.openxmlformats.org/markup-compatibility/2006">
          <mc:Choice Requires="x14">
            <control shapeId="1045" r:id="rId17" name="Button 21">
              <controlPr defaultSize="0" print="0" autoFill="0" autoPict="0" macro="[0]!Reset_Shoe">
                <anchor>
                  <from>
                    <xdr:col>1</xdr:col>
                    <xdr:colOff>76200</xdr:colOff>
                    <xdr:row>12</xdr:row>
                    <xdr:rowOff>9525</xdr:rowOff>
                  </from>
                  <to>
                    <xdr:col>1</xdr:col>
                    <xdr:colOff>1190625</xdr:colOff>
                    <xdr:row>13</xdr:row>
                    <xdr:rowOff>76200</xdr:rowOff>
                  </to>
                </anchor>
              </controlPr>
            </control>
          </mc:Choice>
        </mc:AlternateContent>
        <mc:AlternateContent xmlns:mc="http://schemas.openxmlformats.org/markup-compatibility/2006">
          <mc:Choice Requires="x14">
            <control shapeId="1046" r:id="rId18" name="Button 22">
              <controlPr defaultSize="0" print="0" autoFill="0" autoPict="0" macro="[0]!PBT_Edge_Click">
                <anchor moveWithCells="1" sizeWithCells="1">
                  <from>
                    <xdr:col>2</xdr:col>
                    <xdr:colOff>47625</xdr:colOff>
                    <xdr:row>12</xdr:row>
                    <xdr:rowOff>9525</xdr:rowOff>
                  </from>
                  <to>
                    <xdr:col>4</xdr:col>
                    <xdr:colOff>219075</xdr:colOff>
                    <xdr:row>13</xdr:row>
                    <xdr:rowOff>76200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177CF0-A3DC-43F3-8264-63469724C9D9}">
  <sheetPr codeName="Sheet4">
    <tabColor rgb="FF00B050"/>
  </sheetPr>
  <dimension ref="A1:AG143"/>
  <sheetViews>
    <sheetView tabSelected="1" zoomScaleNormal="100" workbookViewId="0">
      <pane ySplit="21" topLeftCell="A22" activePane="bottomLeft" state="frozen"/>
      <selection pane="bottomLeft"/>
    </sheetView>
  </sheetViews>
  <sheetFormatPr defaultRowHeight="15" x14ac:dyDescent="0.25"/>
  <cols>
    <col min="1" max="1" width="4.140625" customWidth="1"/>
    <col min="2" max="2" width="7.7109375" style="28" customWidth="1"/>
    <col min="3" max="8" width="6.7109375" style="28" customWidth="1"/>
    <col min="9" max="11" width="13.7109375" customWidth="1"/>
    <col min="12" max="12" width="8.7109375" style="82" customWidth="1"/>
    <col min="13" max="13" width="8.7109375" style="30" customWidth="1"/>
    <col min="14" max="16" width="8.7109375" customWidth="1"/>
    <col min="17" max="17" width="8.7109375" style="82" customWidth="1"/>
    <col min="18" max="18" width="12.7109375" style="62" customWidth="1"/>
    <col min="19" max="19" width="7.7109375" customWidth="1"/>
    <col min="20" max="23" width="11.7109375" customWidth="1"/>
    <col min="24" max="24" width="9.140625" customWidth="1"/>
    <col min="25" max="32" width="10.7109375" customWidth="1"/>
  </cols>
  <sheetData>
    <row r="1" spans="1:33" ht="15.75" thickBot="1" x14ac:dyDescent="0.3">
      <c r="A1" s="286"/>
      <c r="B1" s="278"/>
      <c r="C1" s="278"/>
      <c r="D1" s="278"/>
      <c r="E1" s="278"/>
      <c r="F1" s="278"/>
      <c r="G1" s="278"/>
      <c r="H1" s="278"/>
      <c r="I1" s="287"/>
      <c r="J1" s="287"/>
      <c r="K1" s="287"/>
      <c r="L1" s="287"/>
      <c r="M1" s="278"/>
      <c r="N1" s="287"/>
      <c r="O1" s="287"/>
      <c r="P1" s="287"/>
      <c r="Q1" s="287"/>
      <c r="R1" s="274"/>
      <c r="S1" s="287"/>
      <c r="T1" s="287"/>
      <c r="U1" s="287"/>
      <c r="V1" s="287"/>
      <c r="W1" s="287"/>
      <c r="X1" s="287"/>
      <c r="Y1" s="287"/>
      <c r="Z1" s="287"/>
      <c r="AA1" s="287"/>
      <c r="AB1" s="287"/>
      <c r="AC1" s="287"/>
      <c r="AD1" s="287"/>
      <c r="AE1" s="287"/>
      <c r="AF1" s="287"/>
      <c r="AG1" s="288"/>
    </row>
    <row r="2" spans="1:33" ht="21.75" thickBot="1" x14ac:dyDescent="0.3">
      <c r="A2" s="289"/>
      <c r="B2" s="579" t="s">
        <v>99</v>
      </c>
      <c r="C2" s="580"/>
      <c r="D2" s="580"/>
      <c r="E2" s="580"/>
      <c r="F2" s="581"/>
      <c r="G2" s="278"/>
      <c r="H2" s="579" t="s">
        <v>240</v>
      </c>
      <c r="I2" s="580"/>
      <c r="J2" s="580"/>
      <c r="K2" s="580"/>
      <c r="L2" s="581"/>
      <c r="M2" s="278"/>
      <c r="N2" s="272"/>
      <c r="O2" s="287"/>
      <c r="P2" s="287"/>
      <c r="Q2" s="287"/>
      <c r="R2" s="274"/>
      <c r="S2" s="272"/>
      <c r="T2" s="517" t="s">
        <v>81</v>
      </c>
      <c r="U2" s="518"/>
      <c r="V2" s="518"/>
      <c r="W2" s="519"/>
      <c r="X2" s="268"/>
      <c r="Y2" s="613" t="s">
        <v>233</v>
      </c>
      <c r="Z2" s="614"/>
      <c r="AA2" s="614"/>
      <c r="AB2" s="614"/>
      <c r="AC2" s="614"/>
      <c r="AD2" s="614"/>
      <c r="AE2" s="614"/>
      <c r="AF2" s="615"/>
      <c r="AG2" s="269"/>
    </row>
    <row r="3" spans="1:33" ht="15.75" customHeight="1" thickBot="1" x14ac:dyDescent="0.3">
      <c r="A3" s="289"/>
      <c r="B3" s="575" t="s">
        <v>125</v>
      </c>
      <c r="C3" s="576"/>
      <c r="D3" s="576"/>
      <c r="E3" s="584">
        <f>SUM(Z7:Z9)</f>
        <v>64</v>
      </c>
      <c r="F3" s="585"/>
      <c r="G3" s="276"/>
      <c r="H3" s="582" t="s">
        <v>85</v>
      </c>
      <c r="I3" s="583"/>
      <c r="J3" s="241" t="s">
        <v>88</v>
      </c>
      <c r="K3" s="241" t="s">
        <v>69</v>
      </c>
      <c r="L3" s="242" t="s">
        <v>92</v>
      </c>
      <c r="M3" s="276"/>
      <c r="N3" s="268"/>
      <c r="O3" s="268"/>
      <c r="P3" s="268"/>
      <c r="Q3" s="268"/>
      <c r="R3" s="275"/>
      <c r="S3" s="273"/>
      <c r="T3" s="520" t="s">
        <v>122</v>
      </c>
      <c r="U3" s="521"/>
      <c r="V3" s="521"/>
      <c r="W3" s="522"/>
      <c r="X3" s="268"/>
      <c r="Y3" s="289"/>
      <c r="Z3" s="268"/>
      <c r="AA3" s="268"/>
      <c r="AB3" s="268"/>
      <c r="AC3" s="268"/>
      <c r="AD3" s="530" t="s">
        <v>109</v>
      </c>
      <c r="AE3" s="531"/>
      <c r="AF3" s="532"/>
      <c r="AG3" s="269"/>
    </row>
    <row r="4" spans="1:33" ht="15.75" customHeight="1" thickBot="1" x14ac:dyDescent="0.3">
      <c r="A4" s="289"/>
      <c r="B4" s="568" t="s">
        <v>126</v>
      </c>
      <c r="C4" s="569"/>
      <c r="D4" s="569"/>
      <c r="E4" s="586">
        <f>COUNTIF(Risk_Computations!U6:U105, "&gt;0")</f>
        <v>63</v>
      </c>
      <c r="F4" s="587"/>
      <c r="G4" s="276"/>
      <c r="H4" s="588" t="s">
        <v>83</v>
      </c>
      <c r="I4" s="589"/>
      <c r="J4" s="299" t="s">
        <v>89</v>
      </c>
      <c r="K4" s="487">
        <v>1507.74</v>
      </c>
      <c r="L4" s="233" t="s">
        <v>107</v>
      </c>
      <c r="M4" s="276"/>
      <c r="N4" s="268"/>
      <c r="O4" s="268"/>
      <c r="P4" s="268"/>
      <c r="Q4" s="268"/>
      <c r="R4" s="275"/>
      <c r="S4" s="273"/>
      <c r="T4" s="523" t="s">
        <v>250</v>
      </c>
      <c r="U4" s="524"/>
      <c r="V4" s="524"/>
      <c r="W4" s="525"/>
      <c r="X4" s="268"/>
      <c r="Y4" s="289"/>
      <c r="Z4" s="268"/>
      <c r="AA4" s="268"/>
      <c r="AB4" s="268"/>
      <c r="AC4" s="268"/>
      <c r="AD4" s="74" t="s">
        <v>110</v>
      </c>
      <c r="AE4" s="75" t="s">
        <v>111</v>
      </c>
      <c r="AF4" s="76" t="s">
        <v>112</v>
      </c>
      <c r="AG4" s="269"/>
    </row>
    <row r="5" spans="1:33" s="82" customFormat="1" ht="15.75" customHeight="1" thickBot="1" x14ac:dyDescent="0.3">
      <c r="A5" s="289"/>
      <c r="B5" s="575" t="s">
        <v>101</v>
      </c>
      <c r="C5" s="576"/>
      <c r="D5" s="576"/>
      <c r="E5" s="577">
        <f xml:space="preserve"> IF(E3=0,"",Risk_Computations!U106)</f>
        <v>100</v>
      </c>
      <c r="F5" s="578"/>
      <c r="G5" s="273"/>
      <c r="H5" s="564" t="s">
        <v>84</v>
      </c>
      <c r="I5" s="590"/>
      <c r="J5" s="301" t="s">
        <v>84</v>
      </c>
      <c r="K5" s="377">
        <f>IF(K4="Run Macro","Run Macro",(E15-E16)/K4)</f>
        <v>2.0155673905589553</v>
      </c>
      <c r="L5" s="234" t="str">
        <f>IF(K5&gt;5,"Extreme", IF(K5 &gt; 3.5, "High", IF(K5 &gt; 2.8, "Medium", IF(K5 &gt; 2.2, "Low","Minimal"))))</f>
        <v>Minimal</v>
      </c>
      <c r="M5" s="268"/>
      <c r="N5" s="298"/>
      <c r="O5" s="298"/>
      <c r="P5" s="273"/>
      <c r="Q5" s="268"/>
      <c r="R5" s="268"/>
      <c r="S5" s="268"/>
      <c r="T5" s="610" t="s">
        <v>249</v>
      </c>
      <c r="U5" s="611"/>
      <c r="V5" s="611"/>
      <c r="W5" s="612"/>
      <c r="X5" s="268"/>
      <c r="Y5" s="547" t="s">
        <v>114</v>
      </c>
      <c r="Z5" s="548"/>
      <c r="AA5" s="549"/>
      <c r="AB5" s="268"/>
      <c r="AC5" s="268"/>
      <c r="AD5" s="299">
        <v>0</v>
      </c>
      <c r="AE5" s="294">
        <f>COUNTIF(Risk_Computations!$I$6:$N$105,Risk!AD5)</f>
        <v>93</v>
      </c>
      <c r="AF5" s="300">
        <f>SUM($AE$5:$AE$14)*(4/13)</f>
        <v>93.846153846153854</v>
      </c>
      <c r="AG5" s="269"/>
    </row>
    <row r="6" spans="1:33" s="82" customFormat="1" ht="15.75" customHeight="1" thickBot="1" x14ac:dyDescent="0.3">
      <c r="A6" s="289"/>
      <c r="B6" s="564" t="s">
        <v>102</v>
      </c>
      <c r="C6" s="565"/>
      <c r="D6" s="565"/>
      <c r="E6" s="566">
        <f>IF(E3=0,"",Risk_Computations!U107)</f>
        <v>1000</v>
      </c>
      <c r="F6" s="567"/>
      <c r="G6" s="268"/>
      <c r="H6" s="564" t="s">
        <v>134</v>
      </c>
      <c r="I6" s="590"/>
      <c r="J6" s="301" t="s">
        <v>133</v>
      </c>
      <c r="K6" s="378">
        <f>IF(K4="Run Macro","Run Macro",1-NORMSDIST(K5))</f>
        <v>2.19226162751891E-2</v>
      </c>
      <c r="L6" s="234" t="str">
        <f>IF(K6&lt;98%,"Minimal",IF(K6&lt;99.5%,"Low", IF(K6 &lt; 99.95, "Medium",IF(K6 &lt; 99.999%, "High", "Extreme"))))</f>
        <v>Minimal</v>
      </c>
      <c r="M6" s="268"/>
      <c r="N6" s="277"/>
      <c r="O6" s="268"/>
      <c r="P6" s="268"/>
      <c r="Q6" s="268"/>
      <c r="R6" s="268"/>
      <c r="S6" s="268"/>
      <c r="T6" s="325"/>
      <c r="U6" s="325"/>
      <c r="V6" s="325"/>
      <c r="W6" s="325"/>
      <c r="X6" s="268"/>
      <c r="Y6" s="74" t="s">
        <v>67</v>
      </c>
      <c r="Z6" s="75" t="s">
        <v>86</v>
      </c>
      <c r="AA6" s="76" t="s">
        <v>87</v>
      </c>
      <c r="AB6" s="268"/>
      <c r="AC6" s="268"/>
      <c r="AD6" s="301">
        <v>1</v>
      </c>
      <c r="AE6" s="302">
        <f>COUNTIF(Risk_Computations!$I$6:$N$105,Risk!AD6)</f>
        <v>23</v>
      </c>
      <c r="AF6" s="303">
        <f t="shared" ref="AF6:AF14" si="0">SUM($AE$5:$AE$14)*(1/13)</f>
        <v>23.461538461538463</v>
      </c>
      <c r="AG6" s="269"/>
    </row>
    <row r="7" spans="1:33" s="82" customFormat="1" ht="15.75" customHeight="1" thickBot="1" x14ac:dyDescent="0.3">
      <c r="A7" s="289"/>
      <c r="B7" s="568" t="s">
        <v>103</v>
      </c>
      <c r="C7" s="569"/>
      <c r="D7" s="569"/>
      <c r="E7" s="570">
        <f>IF(E3=0,"",Risk_Computations!U108)</f>
        <v>123.80952380952381</v>
      </c>
      <c r="F7" s="571"/>
      <c r="G7" s="268"/>
      <c r="H7" s="564" t="str">
        <f>"x - to - 1"</f>
        <v>x - to - 1</v>
      </c>
      <c r="I7" s="590"/>
      <c r="J7" s="301" t="s">
        <v>90</v>
      </c>
      <c r="K7" s="377">
        <f>IF(K4="Run Macro","Run Macro",(1/(1-NORMSDIST(K5))-1))</f>
        <v>44.614993550370585</v>
      </c>
      <c r="L7" s="234" t="str">
        <f>L5</f>
        <v>Minimal</v>
      </c>
      <c r="M7" s="268"/>
      <c r="N7" s="277"/>
      <c r="O7" s="268"/>
      <c r="P7" s="268"/>
      <c r="Q7" s="268"/>
      <c r="R7" s="268"/>
      <c r="S7" s="268"/>
      <c r="T7" s="530" t="s">
        <v>222</v>
      </c>
      <c r="U7" s="531"/>
      <c r="V7" s="531"/>
      <c r="W7" s="532"/>
      <c r="X7" s="268"/>
      <c r="Y7" s="236" t="s">
        <v>8</v>
      </c>
      <c r="Z7" s="294">
        <f>COUNTIF(Risk_Computations!S$6:$S$105,"P")</f>
        <v>23</v>
      </c>
      <c r="AA7" s="322">
        <f>E3*CA!E5</f>
        <v>28.559782997990119</v>
      </c>
      <c r="AB7" s="268"/>
      <c r="AC7" s="268"/>
      <c r="AD7" s="301">
        <v>2</v>
      </c>
      <c r="AE7" s="302">
        <f>COUNTIF(Risk_Computations!$I$6:$N$105,Risk!AD7)</f>
        <v>22</v>
      </c>
      <c r="AF7" s="303">
        <f t="shared" si="0"/>
        <v>23.461538461538463</v>
      </c>
      <c r="AG7" s="269"/>
    </row>
    <row r="8" spans="1:33" s="82" customFormat="1" ht="15.75" customHeight="1" x14ac:dyDescent="0.25">
      <c r="A8" s="289"/>
      <c r="B8" s="575" t="s">
        <v>217</v>
      </c>
      <c r="C8" s="576"/>
      <c r="D8" s="576"/>
      <c r="E8" s="577">
        <f>SUM(J22:J121)</f>
        <v>4600</v>
      </c>
      <c r="F8" s="578"/>
      <c r="G8" s="268"/>
      <c r="H8" s="591" t="s">
        <v>113</v>
      </c>
      <c r="I8" s="592"/>
      <c r="J8" s="304" t="s">
        <v>98</v>
      </c>
      <c r="K8" s="379">
        <f>IF(E3&lt;5,"Insufficient data",CHITEST(Z7:Z9,AA7:AA9))</f>
        <v>7.9842632765686539E-2</v>
      </c>
      <c r="L8" s="234" t="str">
        <f>IF(E3&lt;5,"",IF(K8&lt;0.001,"Extreme",IF(K8&lt;0.005,"High",IF(K8&lt;0.01,"Medium",IF(K8&lt;0.05,"Low","Minimal")))))</f>
        <v>Minimal</v>
      </c>
      <c r="M8" s="268"/>
      <c r="N8" s="277"/>
      <c r="O8" s="268"/>
      <c r="P8" s="268"/>
      <c r="Q8" s="268"/>
      <c r="R8" s="268"/>
      <c r="S8" s="268"/>
      <c r="T8" s="6"/>
      <c r="U8" s="7"/>
      <c r="V8" s="7"/>
      <c r="W8" s="8"/>
      <c r="X8" s="268"/>
      <c r="Y8" s="237" t="s">
        <v>63</v>
      </c>
      <c r="Z8" s="302">
        <f>COUNTIF(Risk_Computations!S$6:$S$105,"B")</f>
        <v>30</v>
      </c>
      <c r="AA8" s="318">
        <f>E3*CA!E4</f>
        <v>29.350235048496728</v>
      </c>
      <c r="AB8" s="268"/>
      <c r="AC8" s="268"/>
      <c r="AD8" s="304">
        <v>3</v>
      </c>
      <c r="AE8" s="302">
        <f>COUNTIF(Risk_Computations!$I$6:$N$105,Risk!AD8)</f>
        <v>24</v>
      </c>
      <c r="AF8" s="303">
        <f t="shared" si="0"/>
        <v>23.461538461538463</v>
      </c>
      <c r="AG8" s="269"/>
    </row>
    <row r="9" spans="1:33" s="82" customFormat="1" ht="15.75" customHeight="1" thickBot="1" x14ac:dyDescent="0.3">
      <c r="A9" s="289"/>
      <c r="B9" s="564" t="s">
        <v>104</v>
      </c>
      <c r="C9" s="565"/>
      <c r="D9" s="565"/>
      <c r="E9" s="595">
        <f>Risk_Computations!AD106</f>
        <v>-295</v>
      </c>
      <c r="F9" s="596"/>
      <c r="G9" s="268"/>
      <c r="H9" s="591" t="s">
        <v>128</v>
      </c>
      <c r="I9" s="592"/>
      <c r="J9" s="304" t="s">
        <v>98</v>
      </c>
      <c r="K9" s="379">
        <f>IF(E3&lt;5,"Insufficient data",CHITEST(AA14:AA17,AB14:AB17))</f>
        <v>0.99235227081523436</v>
      </c>
      <c r="L9" s="234" t="str">
        <f>IF(E3&lt;5,"",IF(K9&lt;0.001,"Extreme",IF(K9&lt;0.005,"High",IF(K9&lt;0.01,"Medium",IF(K9&lt;0.05,"Low","Minimal")))))</f>
        <v>Minimal</v>
      </c>
      <c r="M9" s="268"/>
      <c r="N9" s="277"/>
      <c r="O9" s="268"/>
      <c r="P9" s="268"/>
      <c r="Q9" s="268"/>
      <c r="R9" s="268"/>
      <c r="S9" s="268"/>
      <c r="T9" s="9"/>
      <c r="U9" s="4"/>
      <c r="V9" s="254"/>
      <c r="W9" s="5"/>
      <c r="X9" s="268"/>
      <c r="Y9" s="323" t="s">
        <v>46</v>
      </c>
      <c r="Z9" s="306">
        <f>COUNTIF(Risk_Computations!S$6:$S$105,"T")</f>
        <v>11</v>
      </c>
      <c r="AA9" s="324">
        <f>E3*CA!E6</f>
        <v>6.0899819535129724</v>
      </c>
      <c r="AB9" s="268"/>
      <c r="AC9" s="268"/>
      <c r="AD9" s="304">
        <v>4</v>
      </c>
      <c r="AE9" s="302">
        <f>COUNTIF(Risk_Computations!$I$6:$N$105,Risk!AD9)</f>
        <v>23</v>
      </c>
      <c r="AF9" s="303">
        <f t="shared" si="0"/>
        <v>23.461538461538463</v>
      </c>
      <c r="AG9" s="269"/>
    </row>
    <row r="10" spans="1:33" s="82" customFormat="1" ht="15.75" customHeight="1" thickBot="1" x14ac:dyDescent="0.3">
      <c r="A10" s="289"/>
      <c r="B10" s="564" t="s">
        <v>218</v>
      </c>
      <c r="C10" s="565"/>
      <c r="D10" s="565"/>
      <c r="E10" s="566">
        <f>SUM(I22:I121)</f>
        <v>2100</v>
      </c>
      <c r="F10" s="567"/>
      <c r="G10" s="268"/>
      <c r="H10" s="622" t="s">
        <v>129</v>
      </c>
      <c r="I10" s="623"/>
      <c r="J10" s="305" t="s">
        <v>98</v>
      </c>
      <c r="K10" s="380">
        <f>IF(E3&lt;5,"Insufficient data",AF15)</f>
        <v>0.99967875297653697</v>
      </c>
      <c r="L10" s="235" t="str">
        <f>IF(E3&lt;5,"",IF(K10&lt;0.001,"Extreme",IF(K10&lt;0.005,"High",IF(K10&lt;0.01,"Medium",IF(K10&lt;0.05,"Low","Minimal")))))</f>
        <v>Minimal</v>
      </c>
      <c r="M10" s="268"/>
      <c r="N10" s="277"/>
      <c r="O10" s="268"/>
      <c r="P10" s="268"/>
      <c r="Q10" s="268"/>
      <c r="R10" s="268"/>
      <c r="S10" s="268"/>
      <c r="T10" s="14"/>
      <c r="U10" s="10"/>
      <c r="V10" s="10"/>
      <c r="W10" s="15"/>
      <c r="X10" s="268"/>
      <c r="Y10" s="353"/>
      <c r="Z10" s="309" t="s">
        <v>98</v>
      </c>
      <c r="AA10" s="321">
        <f>IF(E3&lt;5,"",CHITEST(Z7:Z9,AA7:AA9))</f>
        <v>7.9842632765686539E-2</v>
      </c>
      <c r="AB10" s="268"/>
      <c r="AC10" s="268"/>
      <c r="AD10" s="304">
        <v>5</v>
      </c>
      <c r="AE10" s="302">
        <f>COUNTIF(Risk_Computations!$I$6:$N$105,Risk!AD10)</f>
        <v>23</v>
      </c>
      <c r="AF10" s="303">
        <f t="shared" si="0"/>
        <v>23.461538461538463</v>
      </c>
      <c r="AG10" s="269"/>
    </row>
    <row r="11" spans="1:33" s="82" customFormat="1" ht="15.75" customHeight="1" thickBot="1" x14ac:dyDescent="0.3">
      <c r="A11" s="289"/>
      <c r="B11" s="564" t="s">
        <v>105</v>
      </c>
      <c r="C11" s="565"/>
      <c r="D11" s="565"/>
      <c r="E11" s="595">
        <f>Risk_Computations!AC106</f>
        <v>-300</v>
      </c>
      <c r="F11" s="596"/>
      <c r="G11" s="268"/>
      <c r="H11" s="268"/>
      <c r="I11" s="268"/>
      <c r="J11" s="268"/>
      <c r="K11" s="268"/>
      <c r="L11" s="268"/>
      <c r="M11" s="276"/>
      <c r="N11" s="277"/>
      <c r="O11" s="268"/>
      <c r="P11" s="268"/>
      <c r="Q11" s="268"/>
      <c r="R11" s="268"/>
      <c r="S11" s="268"/>
      <c r="T11" s="325"/>
      <c r="U11" s="325"/>
      <c r="V11" s="325"/>
      <c r="W11" s="325"/>
      <c r="X11" s="268"/>
      <c r="Y11" s="289"/>
      <c r="Z11" s="268"/>
      <c r="AA11" s="268"/>
      <c r="AB11" s="268"/>
      <c r="AC11" s="268"/>
      <c r="AD11" s="304">
        <v>6</v>
      </c>
      <c r="AE11" s="302">
        <f>COUNTIF(Risk_Computations!$I$6:$N$105,Risk!AD11)</f>
        <v>26</v>
      </c>
      <c r="AF11" s="303">
        <f t="shared" si="0"/>
        <v>23.461538461538463</v>
      </c>
      <c r="AG11" s="269"/>
    </row>
    <row r="12" spans="1:33" s="82" customFormat="1" ht="15.75" customHeight="1" thickBot="1" x14ac:dyDescent="0.3">
      <c r="A12" s="289"/>
      <c r="B12" s="564" t="s">
        <v>219</v>
      </c>
      <c r="C12" s="565"/>
      <c r="D12" s="565"/>
      <c r="E12" s="566">
        <f>SUM(K22:K121)</f>
        <v>1100</v>
      </c>
      <c r="F12" s="567"/>
      <c r="G12" s="268"/>
      <c r="H12" s="268"/>
      <c r="I12" s="579" t="s">
        <v>130</v>
      </c>
      <c r="J12" s="580"/>
      <c r="K12" s="581"/>
      <c r="L12" s="268"/>
      <c r="M12" s="276"/>
      <c r="N12" s="277"/>
      <c r="O12" s="268"/>
      <c r="P12" s="268"/>
      <c r="Q12" s="268"/>
      <c r="R12" s="268"/>
      <c r="S12" s="268"/>
      <c r="T12" s="547" t="s">
        <v>238</v>
      </c>
      <c r="U12" s="548"/>
      <c r="V12" s="548"/>
      <c r="W12" s="609"/>
      <c r="X12" s="268"/>
      <c r="Y12" s="530" t="s">
        <v>93</v>
      </c>
      <c r="Z12" s="531"/>
      <c r="AA12" s="531"/>
      <c r="AB12" s="532"/>
      <c r="AC12" s="268"/>
      <c r="AD12" s="304">
        <v>7</v>
      </c>
      <c r="AE12" s="302">
        <f>COUNTIF(Risk_Computations!$I$6:$N$105,Risk!AD12)</f>
        <v>21</v>
      </c>
      <c r="AF12" s="303">
        <f t="shared" si="0"/>
        <v>23.461538461538463</v>
      </c>
      <c r="AG12" s="269"/>
    </row>
    <row r="13" spans="1:33" s="82" customFormat="1" ht="15.75" customHeight="1" thickBot="1" x14ac:dyDescent="0.3">
      <c r="A13" s="289"/>
      <c r="B13" s="568" t="s">
        <v>106</v>
      </c>
      <c r="C13" s="569"/>
      <c r="D13" s="569"/>
      <c r="E13" s="593">
        <f>Risk_Computations!AE106</f>
        <v>3400</v>
      </c>
      <c r="F13" s="594"/>
      <c r="G13" s="268"/>
      <c r="H13" s="268"/>
      <c r="I13" s="243" t="s">
        <v>133</v>
      </c>
      <c r="J13" s="241" t="s">
        <v>131</v>
      </c>
      <c r="K13" s="242" t="s">
        <v>132</v>
      </c>
      <c r="L13" s="268"/>
      <c r="M13" s="276"/>
      <c r="N13" s="547" t="s">
        <v>201</v>
      </c>
      <c r="O13" s="548"/>
      <c r="P13" s="548"/>
      <c r="Q13" s="548"/>
      <c r="R13" s="549"/>
      <c r="S13" s="268"/>
      <c r="T13" s="607"/>
      <c r="U13" s="608"/>
      <c r="V13" s="348"/>
      <c r="W13" s="352"/>
      <c r="X13" s="268"/>
      <c r="Y13" s="292" t="s">
        <v>96</v>
      </c>
      <c r="Z13" s="293" t="s">
        <v>97</v>
      </c>
      <c r="AA13" s="293" t="s">
        <v>1</v>
      </c>
      <c r="AB13" s="73" t="s">
        <v>87</v>
      </c>
      <c r="AC13" s="268"/>
      <c r="AD13" s="304">
        <v>8</v>
      </c>
      <c r="AE13" s="302">
        <f>COUNTIF(Risk_Computations!$I$6:$N$105,Risk!AD13)</f>
        <v>25</v>
      </c>
      <c r="AF13" s="303">
        <f t="shared" si="0"/>
        <v>23.461538461538463</v>
      </c>
      <c r="AG13" s="269"/>
    </row>
    <row r="14" spans="1:33" s="82" customFormat="1" ht="15.75" customHeight="1" thickBot="1" x14ac:dyDescent="0.3">
      <c r="A14" s="289"/>
      <c r="B14" s="601" t="s">
        <v>100</v>
      </c>
      <c r="C14" s="602"/>
      <c r="D14" s="602"/>
      <c r="E14" s="624">
        <f>SUM(I22:K121)</f>
        <v>7800</v>
      </c>
      <c r="F14" s="625"/>
      <c r="G14" s="268"/>
      <c r="H14" s="268"/>
      <c r="I14" s="244">
        <v>0.9</v>
      </c>
      <c r="J14" s="245">
        <f>IF(K4="Run Macro","",E16-NORMSINV(0.95)*$K$4)</f>
        <v>-2713.9631849411712</v>
      </c>
      <c r="K14" s="246">
        <f>IF(K4="Run Macro","",E16+NORMSINV(0.95)*$K$4)</f>
        <v>2246.0600300584524</v>
      </c>
      <c r="L14" s="268"/>
      <c r="M14" s="276"/>
      <c r="N14" s="620" t="s">
        <v>198</v>
      </c>
      <c r="O14" s="621"/>
      <c r="P14" s="75" t="s">
        <v>199</v>
      </c>
      <c r="Q14" s="75" t="s">
        <v>161</v>
      </c>
      <c r="R14" s="76" t="s">
        <v>234</v>
      </c>
      <c r="S14" s="268"/>
      <c r="T14" s="628"/>
      <c r="U14" s="629"/>
      <c r="V14" s="349"/>
      <c r="W14" s="234"/>
      <c r="X14" s="268"/>
      <c r="Y14" s="313" t="s">
        <v>95</v>
      </c>
      <c r="Z14" s="314" t="s">
        <v>8</v>
      </c>
      <c r="AA14" s="315">
        <f>COUNTIFS(Risk_Computations!$I$6:$I$105,"&lt;6",Risk_Computations!$T$6:$T$105,"=P")</f>
        <v>15</v>
      </c>
      <c r="AB14" s="316">
        <f>COUNTIF(Risk_Computations!$T$6:$T$105,"P")*(9/13)</f>
        <v>14.538461538461538</v>
      </c>
      <c r="AC14" s="268"/>
      <c r="AD14" s="305">
        <v>9</v>
      </c>
      <c r="AE14" s="306">
        <f>COUNTIF(Risk_Computations!$I$6:$N$105,Risk!AD14)</f>
        <v>25</v>
      </c>
      <c r="AF14" s="307">
        <f t="shared" si="0"/>
        <v>23.461538461538463</v>
      </c>
      <c r="AG14" s="269"/>
    </row>
    <row r="15" spans="1:33" s="82" customFormat="1" ht="15.75" customHeight="1" thickBot="1" x14ac:dyDescent="0.3">
      <c r="A15" s="289"/>
      <c r="B15" s="603" t="s">
        <v>77</v>
      </c>
      <c r="C15" s="604"/>
      <c r="D15" s="604"/>
      <c r="E15" s="626">
        <f>SUM(R22:R121)</f>
        <v>2805</v>
      </c>
      <c r="F15" s="627"/>
      <c r="G15" s="268"/>
      <c r="H15" s="268"/>
      <c r="I15" s="247">
        <v>0.95</v>
      </c>
      <c r="J15" s="238">
        <f>IF(K4="Run Macro","",E16-NORMSINV(0.975)*$K$4)</f>
        <v>-3189.0676754917799</v>
      </c>
      <c r="K15" s="248">
        <f>IF(K4="Run Macro","",E16+NORMSINV(0.975)*$K$4)</f>
        <v>2721.1645206090611</v>
      </c>
      <c r="L15" s="268"/>
      <c r="M15" s="276"/>
      <c r="N15" s="575" t="s">
        <v>153</v>
      </c>
      <c r="O15" s="576"/>
      <c r="P15" s="94">
        <f>COUNTIF(Risk_Computations!$AU$6:$AU$105, "&gt;=0")</f>
        <v>59</v>
      </c>
      <c r="Q15" s="94">
        <f>COUNTIF(Risk_Computations!$AU$6:$AU$105, "=1")</f>
        <v>37</v>
      </c>
      <c r="R15" s="130">
        <f>IF(E3&lt;5,"",Q15/P15)</f>
        <v>0.6271186440677966</v>
      </c>
      <c r="S15" s="268"/>
      <c r="T15" s="628"/>
      <c r="U15" s="629"/>
      <c r="V15" s="350"/>
      <c r="W15" s="234"/>
      <c r="X15" s="268"/>
      <c r="Y15" s="301" t="s">
        <v>95</v>
      </c>
      <c r="Z15" s="317" t="s">
        <v>63</v>
      </c>
      <c r="AA15" s="302">
        <f>COUNTIFS(Risk_Computations!$I$6:$I$105,"&lt;6",Risk_Computations!$T$6:$T$105,"=B")</f>
        <v>25</v>
      </c>
      <c r="AB15" s="318">
        <f>COUNTIF(Risk_Computations!$T$6:$T$105,"B")*(9/13)</f>
        <v>25.615384615384613</v>
      </c>
      <c r="AC15" s="268"/>
      <c r="AD15" s="308"/>
      <c r="AE15" s="309" t="s">
        <v>98</v>
      </c>
      <c r="AF15" s="310">
        <f>IF(E3&lt;5,"",CHITEST(AE5:AE14,AF5:AF14))</f>
        <v>0.99967875297653697</v>
      </c>
      <c r="AG15" s="269"/>
    </row>
    <row r="16" spans="1:33" s="82" customFormat="1" ht="15.75" customHeight="1" thickBot="1" x14ac:dyDescent="0.3">
      <c r="A16" s="289"/>
      <c r="B16" s="597" t="s">
        <v>76</v>
      </c>
      <c r="C16" s="598"/>
      <c r="D16" s="598"/>
      <c r="E16" s="616">
        <f>IF(K4="Run Macro","Run Macro",Risk_Computations!BS106)</f>
        <v>-233.9515774413594</v>
      </c>
      <c r="F16" s="617"/>
      <c r="G16" s="268"/>
      <c r="H16" s="268"/>
      <c r="I16" s="247">
        <v>0.99</v>
      </c>
      <c r="J16" s="238">
        <f>IF(K4="Run Macro","",E16-NORMSINV(0.995)*$K$4)</f>
        <v>-4117.632451574178</v>
      </c>
      <c r="K16" s="248">
        <f>IF(K4="Run Macro","",E16+NORMSINV(0.995)*$K$4)</f>
        <v>3649.7292966914592</v>
      </c>
      <c r="L16" s="268"/>
      <c r="M16" s="276"/>
      <c r="N16" s="564" t="s">
        <v>200</v>
      </c>
      <c r="O16" s="565"/>
      <c r="P16" s="92">
        <f>COUNTIF(Risk_Computations!$AX$6:AX$105,"&gt;=0")</f>
        <v>58</v>
      </c>
      <c r="Q16" s="92">
        <f>COUNTIF(Risk_Computations!$AX$6:AX$105,"=1")</f>
        <v>33</v>
      </c>
      <c r="R16" s="131">
        <f>IF(E3&lt;6,"",Q16/P16)</f>
        <v>0.56896551724137934</v>
      </c>
      <c r="S16" s="268"/>
      <c r="T16" s="628"/>
      <c r="U16" s="629"/>
      <c r="V16" s="351"/>
      <c r="W16" s="234"/>
      <c r="X16" s="268"/>
      <c r="Y16" s="301" t="s">
        <v>94</v>
      </c>
      <c r="Z16" s="317" t="s">
        <v>63</v>
      </c>
      <c r="AA16" s="302">
        <f>COUNTIFS(Risk_Computations!$I$6:$I$105,"&gt;5",Risk_Computations!$T$6:$T$105,"=B")</f>
        <v>12</v>
      </c>
      <c r="AB16" s="318">
        <f>COUNTIF(Risk_Computations!$T$6:$T$105,"B")*(4/13)</f>
        <v>11.384615384615385</v>
      </c>
      <c r="AC16" s="268"/>
      <c r="AD16" s="268"/>
      <c r="AE16" s="268"/>
      <c r="AF16" s="269"/>
      <c r="AG16" s="269"/>
    </row>
    <row r="17" spans="1:33" s="82" customFormat="1" ht="15.75" customHeight="1" thickBot="1" x14ac:dyDescent="0.3">
      <c r="A17" s="289"/>
      <c r="B17" s="599" t="s">
        <v>127</v>
      </c>
      <c r="C17" s="600"/>
      <c r="D17" s="600"/>
      <c r="E17" s="618">
        <f>IF(E3=0,"",E15/E14)</f>
        <v>0.35961538461538461</v>
      </c>
      <c r="F17" s="619"/>
      <c r="G17" s="268"/>
      <c r="H17" s="268"/>
      <c r="I17" s="249">
        <v>0.999</v>
      </c>
      <c r="J17" s="250">
        <f>IF(K4="Run Macro","",E16-NORMSINV(0.9995)*$K$4)</f>
        <v>-5195.2103515809949</v>
      </c>
      <c r="K17" s="251">
        <f>IF(K4="Run Macro","",E16+NORMSINV(0.9995)*$K$4)</f>
        <v>4727.3071966982761</v>
      </c>
      <c r="L17" s="268"/>
      <c r="M17" s="276"/>
      <c r="N17" s="568" t="s">
        <v>160</v>
      </c>
      <c r="O17" s="569"/>
      <c r="P17" s="95">
        <f>COUNTIF(Risk_Computations!$BA$6:$BA$105,"&gt;=0")</f>
        <v>45</v>
      </c>
      <c r="Q17" s="95">
        <f>COUNTIF(Risk_Computations!$BA$6:$BA$105,"=1")</f>
        <v>28</v>
      </c>
      <c r="R17" s="132">
        <f>IF(E3&lt;10,"",Q17/P17)</f>
        <v>0.62222222222222223</v>
      </c>
      <c r="S17" s="268"/>
      <c r="T17" s="605"/>
      <c r="U17" s="606"/>
      <c r="V17" s="331"/>
      <c r="W17" s="235"/>
      <c r="X17" s="268"/>
      <c r="Y17" s="305" t="s">
        <v>94</v>
      </c>
      <c r="Z17" s="319" t="s">
        <v>8</v>
      </c>
      <c r="AA17" s="296">
        <f>COUNTIFS(Risk_Computations!$I$6:$I$105,"&gt;5",Risk_Computations!$T$6:$T$105,"=P")</f>
        <v>6</v>
      </c>
      <c r="AB17" s="320">
        <f>COUNTIF(Risk_Computations!$T$6:$T$105,"P")*(4/13)</f>
        <v>6.4615384615384617</v>
      </c>
      <c r="AC17" s="268"/>
      <c r="AD17" s="572" t="s">
        <v>135</v>
      </c>
      <c r="AE17" s="573"/>
      <c r="AF17" s="574"/>
      <c r="AG17" s="269"/>
    </row>
    <row r="18" spans="1:33" ht="15.75" thickBot="1" x14ac:dyDescent="0.3">
      <c r="A18" s="289"/>
      <c r="B18" s="280"/>
      <c r="C18" s="279"/>
      <c r="D18" s="279"/>
      <c r="E18" s="279"/>
      <c r="F18" s="279"/>
      <c r="G18" s="279"/>
      <c r="H18" s="279"/>
      <c r="I18" s="270"/>
      <c r="J18" s="270"/>
      <c r="K18" s="270"/>
      <c r="L18" s="270"/>
      <c r="M18" s="279"/>
      <c r="N18" s="270"/>
      <c r="O18" s="270"/>
      <c r="P18" s="270"/>
      <c r="Q18" s="270"/>
      <c r="R18" s="281"/>
      <c r="S18" s="270"/>
      <c r="T18" s="270"/>
      <c r="U18" s="270"/>
      <c r="V18" s="270"/>
      <c r="W18" s="271"/>
      <c r="X18" s="268"/>
      <c r="Y18" s="353"/>
      <c r="Z18" s="308"/>
      <c r="AA18" s="309" t="s">
        <v>98</v>
      </c>
      <c r="AB18" s="321">
        <f>IF(E3&lt;5,"",CHITEST(AA14:AA17,AB14:AB17))</f>
        <v>0.99235227081523436</v>
      </c>
      <c r="AC18" s="268"/>
      <c r="AD18" s="142"/>
      <c r="AE18" s="143" t="s">
        <v>251</v>
      </c>
      <c r="AF18" s="354" t="s">
        <v>252</v>
      </c>
      <c r="AG18" s="269"/>
    </row>
    <row r="19" spans="1:33" ht="19.5" thickBot="1" x14ac:dyDescent="0.35">
      <c r="A19" s="289"/>
      <c r="B19" s="555" t="s">
        <v>108</v>
      </c>
      <c r="C19" s="556"/>
      <c r="D19" s="557"/>
      <c r="E19" s="557"/>
      <c r="F19" s="557"/>
      <c r="G19" s="557"/>
      <c r="H19" s="558"/>
      <c r="I19" s="559"/>
      <c r="J19" s="560"/>
      <c r="K19" s="560"/>
      <c r="L19" s="240"/>
      <c r="M19" s="276"/>
      <c r="N19" s="544" t="s">
        <v>124</v>
      </c>
      <c r="O19" s="545"/>
      <c r="P19" s="545"/>
      <c r="Q19" s="545"/>
      <c r="R19" s="545"/>
      <c r="S19" s="545"/>
      <c r="T19" s="545"/>
      <c r="U19" s="545"/>
      <c r="V19" s="545"/>
      <c r="W19" s="546"/>
      <c r="X19" s="268"/>
      <c r="Y19" s="289"/>
      <c r="Z19" s="268"/>
      <c r="AA19" s="268"/>
      <c r="AB19" s="268"/>
      <c r="AC19" s="268"/>
      <c r="AD19" s="311" t="s">
        <v>86</v>
      </c>
      <c r="AE19" s="372">
        <f>IF(E3=0,"",AA17/(AA14+AA17))</f>
        <v>0.2857142857142857</v>
      </c>
      <c r="AF19" s="373">
        <f>IF(E3=0,"",AA15/(AA16+AA15))</f>
        <v>0.67567567567567566</v>
      </c>
      <c r="AG19" s="269"/>
    </row>
    <row r="20" spans="1:33" ht="19.5" thickBot="1" x14ac:dyDescent="0.35">
      <c r="A20" s="289"/>
      <c r="B20" s="561" t="s">
        <v>54</v>
      </c>
      <c r="C20" s="562"/>
      <c r="D20" s="562"/>
      <c r="E20" s="562"/>
      <c r="F20" s="562"/>
      <c r="G20" s="562"/>
      <c r="H20" s="563"/>
      <c r="I20" s="553" t="s">
        <v>55</v>
      </c>
      <c r="J20" s="554"/>
      <c r="K20" s="554"/>
      <c r="L20" s="239"/>
      <c r="M20" s="276"/>
      <c r="N20" s="550" t="s">
        <v>82</v>
      </c>
      <c r="O20" s="551"/>
      <c r="P20" s="551"/>
      <c r="Q20" s="551"/>
      <c r="R20" s="552"/>
      <c r="S20" s="268"/>
      <c r="T20" s="550" t="s">
        <v>226</v>
      </c>
      <c r="U20" s="551"/>
      <c r="V20" s="551"/>
      <c r="W20" s="552"/>
      <c r="X20" s="268"/>
      <c r="Y20" s="290"/>
      <c r="Z20" s="270"/>
      <c r="AA20" s="270"/>
      <c r="AB20" s="270"/>
      <c r="AC20" s="270"/>
      <c r="AD20" s="312" t="s">
        <v>87</v>
      </c>
      <c r="AE20" s="374">
        <f>IF(E3=0,"",AB17/(AB14+AB17))</f>
        <v>0.30769230769230771</v>
      </c>
      <c r="AF20" s="375">
        <f>IF(E3=0,"",AB15/(AB16+AB15))</f>
        <v>0.69230769230769229</v>
      </c>
      <c r="AG20" s="269"/>
    </row>
    <row r="21" spans="1:33" ht="30.75" thickBot="1" x14ac:dyDescent="0.3">
      <c r="A21" s="290"/>
      <c r="B21" s="252" t="s">
        <v>47</v>
      </c>
      <c r="C21" s="43" t="s">
        <v>48</v>
      </c>
      <c r="D21" s="141" t="s">
        <v>49</v>
      </c>
      <c r="E21" s="141" t="s">
        <v>50</v>
      </c>
      <c r="F21" s="141" t="s">
        <v>51</v>
      </c>
      <c r="G21" s="141" t="s">
        <v>52</v>
      </c>
      <c r="H21" s="44" t="s">
        <v>53</v>
      </c>
      <c r="I21" s="67" t="s">
        <v>45</v>
      </c>
      <c r="J21" s="68" t="s">
        <v>63</v>
      </c>
      <c r="K21" s="69" t="s">
        <v>46</v>
      </c>
      <c r="L21" s="253" t="s">
        <v>121</v>
      </c>
      <c r="M21" s="282"/>
      <c r="N21" s="63" t="s">
        <v>72</v>
      </c>
      <c r="O21" s="64" t="s">
        <v>73</v>
      </c>
      <c r="P21" s="100" t="s">
        <v>91</v>
      </c>
      <c r="Q21" s="100" t="s">
        <v>137</v>
      </c>
      <c r="R21" s="65" t="s">
        <v>74</v>
      </c>
      <c r="S21" s="270"/>
      <c r="T21" s="63" t="s">
        <v>230</v>
      </c>
      <c r="U21" s="261" t="s">
        <v>231</v>
      </c>
      <c r="V21" s="261" t="s">
        <v>232</v>
      </c>
      <c r="W21" s="73" t="s">
        <v>229</v>
      </c>
      <c r="X21" s="268"/>
      <c r="Y21" s="325"/>
      <c r="Z21" s="325"/>
      <c r="AA21" s="325"/>
      <c r="AB21" s="268"/>
      <c r="AC21" s="268"/>
      <c r="AD21" s="268"/>
      <c r="AE21" s="268"/>
      <c r="AF21" s="268"/>
      <c r="AG21" s="269"/>
    </row>
    <row r="22" spans="1:33" x14ac:dyDescent="0.25">
      <c r="A22" s="289"/>
      <c r="B22" s="90">
        <v>1</v>
      </c>
      <c r="C22" s="488">
        <v>1</v>
      </c>
      <c r="D22" s="489">
        <v>2</v>
      </c>
      <c r="E22" s="489" t="s">
        <v>5</v>
      </c>
      <c r="F22" s="489" t="s">
        <v>5</v>
      </c>
      <c r="G22" s="489">
        <v>7</v>
      </c>
      <c r="H22" s="490">
        <v>6</v>
      </c>
      <c r="I22" s="491">
        <v>100</v>
      </c>
      <c r="J22" s="492"/>
      <c r="K22" s="493">
        <v>200</v>
      </c>
      <c r="L22" s="291" t="str">
        <f>IF($E$3=0,"",IF(AND(I22=0,J22=0,K22=0),"",IF(AND(I22&gt;0,J22&gt;0),"ERR","OK")))</f>
        <v>OK</v>
      </c>
      <c r="M22" s="276"/>
      <c r="N22" s="386">
        <f>Risk_Computations!Q6</f>
        <v>8</v>
      </c>
      <c r="O22" s="387">
        <f>Risk_Computations!R6</f>
        <v>8</v>
      </c>
      <c r="P22" s="388" t="str">
        <f>IF(C22="","",Risk_Computations!S6)</f>
        <v>T</v>
      </c>
      <c r="Q22" s="389" t="str">
        <f>IF(AND(I22&gt;0,K22=0),"P",IF(AND(I22&gt;0,K22&gt;0),"P", IF(AND(J22&gt;0,K22=0),"B",IF(AND(J22&gt;0,K22&gt;0),"B",IF(K22&gt;0,"T","")))))</f>
        <v>P</v>
      </c>
      <c r="R22" s="390">
        <f>Risk_Computations!V6</f>
        <v>1600</v>
      </c>
      <c r="S22" s="268"/>
      <c r="T22" s="257">
        <f>IF($E$3=0,-1,IF($P22="","",Risk_Computations!BM6))</f>
        <v>-1.2350813289166138E-2</v>
      </c>
      <c r="U22" s="258">
        <f>IF($E$3=0,-1,IF($P22="","",Risk_Computations!BN6))</f>
        <v>-1.0579057842472032E-2</v>
      </c>
      <c r="V22" s="259">
        <f>IF($E$3=0,-1,IF($P22="","",Risk_Computations!BO6))</f>
        <v>-0.14359628778723826</v>
      </c>
      <c r="W22" s="260">
        <f>IF($E$3=0,-1,IF(P22="","",T22*I22+U22*J22+V22*K22))</f>
        <v>-29.954338886364265</v>
      </c>
      <c r="X22" s="286"/>
      <c r="Y22" s="287"/>
      <c r="Z22" s="287"/>
      <c r="AA22" s="287"/>
      <c r="AB22" s="287"/>
      <c r="AC22" s="287"/>
      <c r="AD22" s="287"/>
      <c r="AE22" s="287"/>
      <c r="AF22" s="287"/>
      <c r="AG22" s="288"/>
    </row>
    <row r="23" spans="1:33" x14ac:dyDescent="0.25">
      <c r="A23" s="289"/>
      <c r="B23" s="91">
        <v>2</v>
      </c>
      <c r="C23" s="478" t="s">
        <v>4</v>
      </c>
      <c r="D23" s="479" t="s">
        <v>5</v>
      </c>
      <c r="E23" s="479">
        <v>2</v>
      </c>
      <c r="F23" s="479">
        <v>0</v>
      </c>
      <c r="G23" s="479">
        <v>5</v>
      </c>
      <c r="H23" s="480">
        <v>7</v>
      </c>
      <c r="I23" s="481">
        <v>100</v>
      </c>
      <c r="J23" s="482"/>
      <c r="K23" s="483">
        <v>100</v>
      </c>
      <c r="L23" s="262" t="str">
        <f>IF($E$3=0,"",IF(AND(I23=0,J23=0,K23=0),"",IF(AND(I23&gt;0,J23&gt;0),"ERR","OK")))</f>
        <v>OK</v>
      </c>
      <c r="M23" s="276"/>
      <c r="N23" s="88">
        <f>Risk_Computations!Q7</f>
        <v>7</v>
      </c>
      <c r="O23" s="86">
        <f>Risk_Computations!R7</f>
        <v>7</v>
      </c>
      <c r="P23" s="101" t="str">
        <f>IF(C23="","",Risk_Computations!S7)</f>
        <v>T</v>
      </c>
      <c r="Q23" s="102" t="str">
        <f>IF(AND(I23&gt;0,K23=0),"P",IF(AND(I23&gt;0,K23&gt;0),"P", IF(AND(J23&gt;0,K23=0),"B",IF(AND(J23&gt;0,K23&gt;0),"B",IF(K23&gt;0,"T","")))))</f>
        <v>P</v>
      </c>
      <c r="R23" s="217">
        <f>Risk_Computations!V7</f>
        <v>800</v>
      </c>
      <c r="S23" s="268"/>
      <c r="T23" s="257">
        <f>IF($E$3=0,-1,IF($P23="","",Risk_Computations!BM7))</f>
        <v>-1.2322236118617699E-2</v>
      </c>
      <c r="U23" s="258">
        <f>IF($E$3=0,-1,IF($P23="","",Risk_Computations!BN7))</f>
        <v>-1.0608729549560898E-2</v>
      </c>
      <c r="V23" s="259">
        <f>IF($E$3=0,-1,IF($P23="","",Risk_Computations!BO7))</f>
        <v>-0.14424751547672826</v>
      </c>
      <c r="W23" s="260">
        <f t="shared" ref="W23:W86" si="1">IF($E$3=0,-1,IF(P23="","",T23*I23+U23*J23+V23*K23))</f>
        <v>-15.656975159534596</v>
      </c>
      <c r="X23" s="289"/>
      <c r="Y23" s="268"/>
      <c r="Z23" s="268"/>
      <c r="AA23" s="268"/>
      <c r="AB23" s="268"/>
      <c r="AC23" s="268"/>
      <c r="AD23" s="268"/>
      <c r="AE23" s="268"/>
      <c r="AF23" s="268"/>
      <c r="AG23" s="269"/>
    </row>
    <row r="24" spans="1:33" x14ac:dyDescent="0.25">
      <c r="A24" s="289"/>
      <c r="B24" s="91">
        <v>3</v>
      </c>
      <c r="C24" s="478">
        <v>7</v>
      </c>
      <c r="D24" s="479">
        <v>6</v>
      </c>
      <c r="E24" s="479">
        <v>3</v>
      </c>
      <c r="F24" s="479">
        <v>3</v>
      </c>
      <c r="G24" s="479"/>
      <c r="H24" s="480"/>
      <c r="I24" s="481">
        <v>100</v>
      </c>
      <c r="J24" s="482"/>
      <c r="K24" s="483">
        <v>100</v>
      </c>
      <c r="L24" s="262" t="str">
        <f t="shared" ref="L24:L87" si="2">IF($E$3=0,"",IF(AND(I24=0,J24=0,K24=0),"",IF(AND(I24&gt;0,J24&gt;0),"ERR","OK")))</f>
        <v>OK</v>
      </c>
      <c r="M24" s="276"/>
      <c r="N24" s="88">
        <f>Risk_Computations!Q8</f>
        <v>0</v>
      </c>
      <c r="O24" s="86">
        <f>Risk_Computations!R8</f>
        <v>9</v>
      </c>
      <c r="P24" s="101" t="str">
        <f>IF(C24="","",Risk_Computations!S8)</f>
        <v>B</v>
      </c>
      <c r="Q24" s="102" t="str">
        <f t="shared" ref="Q24:Q87" si="3">IF(AND(I24&gt;0,K24=0),"P",IF(AND(I24&gt;0,K24&gt;0),"P", IF(AND(J24&gt;0,K24=0),"B",IF(AND(J24&gt;0,K24&gt;0),"B",IF(K24&gt;0,"T","")))))</f>
        <v>P</v>
      </c>
      <c r="R24" s="217">
        <f>Risk_Computations!V8</f>
        <v>-200</v>
      </c>
      <c r="S24" s="268"/>
      <c r="T24" s="257">
        <f>IF($E$3=0,-1,IF($P24="","",Risk_Computations!BM8))</f>
        <v>-1.2294330695709876E-2</v>
      </c>
      <c r="U24" s="258">
        <f>IF($E$3=0,-1,IF($P24="","",Risk_Computations!BN8))</f>
        <v>-1.063656452961393E-2</v>
      </c>
      <c r="V24" s="259">
        <f>IF($E$3=0,-1,IF($P24="","",Risk_Computations!BO8))</f>
        <v>-0.14447330485517379</v>
      </c>
      <c r="W24" s="260">
        <f t="shared" si="1"/>
        <v>-15.676763555088366</v>
      </c>
      <c r="X24" s="289"/>
      <c r="Y24" s="268"/>
      <c r="Z24" s="268"/>
      <c r="AA24" s="268"/>
      <c r="AB24" s="268"/>
      <c r="AC24" s="268"/>
      <c r="AD24" s="268"/>
      <c r="AE24" s="268"/>
      <c r="AF24" s="268"/>
      <c r="AG24" s="269"/>
    </row>
    <row r="25" spans="1:33" x14ac:dyDescent="0.25">
      <c r="A25" s="289"/>
      <c r="B25" s="91">
        <v>4</v>
      </c>
      <c r="C25" s="478">
        <v>0</v>
      </c>
      <c r="D25" s="479">
        <v>0</v>
      </c>
      <c r="E25" s="479">
        <v>0</v>
      </c>
      <c r="F25" s="479">
        <v>1</v>
      </c>
      <c r="G25" s="479" t="s">
        <v>4</v>
      </c>
      <c r="H25" s="480">
        <v>5</v>
      </c>
      <c r="I25" s="481"/>
      <c r="J25" s="482">
        <v>100</v>
      </c>
      <c r="K25" s="483">
        <v>100</v>
      </c>
      <c r="L25" s="262" t="str">
        <f t="shared" si="2"/>
        <v>OK</v>
      </c>
      <c r="M25" s="276"/>
      <c r="N25" s="88">
        <f>Risk_Computations!Q9</f>
        <v>0</v>
      </c>
      <c r="O25" s="86">
        <f>Risk_Computations!R9</f>
        <v>6</v>
      </c>
      <c r="P25" s="101" t="str">
        <f>IF(C25="","",Risk_Computations!S9)</f>
        <v>B</v>
      </c>
      <c r="Q25" s="102" t="str">
        <f t="shared" si="3"/>
        <v>B</v>
      </c>
      <c r="R25" s="217">
        <f>Risk_Computations!V9</f>
        <v>-5</v>
      </c>
      <c r="S25" s="268"/>
      <c r="T25" s="257">
        <f>IF($E$3=0,-1,IF($P25="","",Risk_Computations!BM9))</f>
        <v>-1.2266121739114197E-2</v>
      </c>
      <c r="U25" s="258">
        <f>IF($E$3=0,-1,IF($P25="","",Risk_Computations!BN9))</f>
        <v>-1.0666127785587098E-2</v>
      </c>
      <c r="V25" s="259">
        <f>IF($E$3=0,-1,IF($P25="","",Risk_Computations!BO9))</f>
        <v>-0.1452147332404313</v>
      </c>
      <c r="W25" s="260">
        <f t="shared" si="1"/>
        <v>-15.58808610260184</v>
      </c>
      <c r="X25" s="289"/>
      <c r="Y25" s="268"/>
      <c r="Z25" s="268"/>
      <c r="AA25" s="268"/>
      <c r="AB25" s="268"/>
      <c r="AC25" s="268"/>
      <c r="AD25" s="268"/>
      <c r="AE25" s="268"/>
      <c r="AF25" s="268"/>
      <c r="AG25" s="269"/>
    </row>
    <row r="26" spans="1:33" x14ac:dyDescent="0.25">
      <c r="A26" s="289"/>
      <c r="B26" s="91">
        <v>5</v>
      </c>
      <c r="C26" s="478">
        <v>8</v>
      </c>
      <c r="D26" s="479">
        <v>2</v>
      </c>
      <c r="E26" s="479">
        <v>9</v>
      </c>
      <c r="F26" s="479" t="s">
        <v>5</v>
      </c>
      <c r="G26" s="479" t="s">
        <v>5</v>
      </c>
      <c r="H26" s="480"/>
      <c r="I26" s="481"/>
      <c r="J26" s="482">
        <v>100</v>
      </c>
      <c r="K26" s="483"/>
      <c r="L26" s="262" t="str">
        <f t="shared" si="2"/>
        <v>OK</v>
      </c>
      <c r="M26" s="276"/>
      <c r="N26" s="88">
        <f>Risk_Computations!Q10</f>
        <v>7</v>
      </c>
      <c r="O26" s="86">
        <f>Risk_Computations!R10</f>
        <v>2</v>
      </c>
      <c r="P26" s="101" t="str">
        <f>IF(C26="","",Risk_Computations!S10)</f>
        <v>P</v>
      </c>
      <c r="Q26" s="102" t="str">
        <f t="shared" si="3"/>
        <v>B</v>
      </c>
      <c r="R26" s="217">
        <f>Risk_Computations!V10</f>
        <v>-100</v>
      </c>
      <c r="S26" s="268"/>
      <c r="T26" s="257">
        <f>IF($E$3=0,-1,IF($P26="","",Risk_Computations!BM10))</f>
        <v>-1.2255595141289722E-2</v>
      </c>
      <c r="U26" s="258">
        <f>IF($E$3=0,-1,IF($P26="","",Risk_Computations!BN10))</f>
        <v>-1.0676656390664879E-2</v>
      </c>
      <c r="V26" s="259">
        <f>IF($E$3=0,-1,IF($P26="","",Risk_Computations!BO10))</f>
        <v>-0.14531019523204153</v>
      </c>
      <c r="W26" s="260">
        <f t="shared" si="1"/>
        <v>-1.0676656390664878</v>
      </c>
      <c r="X26" s="289"/>
      <c r="Y26" s="268"/>
      <c r="Z26" s="268"/>
      <c r="AA26" s="268"/>
      <c r="AB26" s="268"/>
      <c r="AC26" s="268"/>
      <c r="AD26" s="268"/>
      <c r="AE26" s="268"/>
      <c r="AF26" s="268"/>
      <c r="AG26" s="269"/>
    </row>
    <row r="27" spans="1:33" x14ac:dyDescent="0.25">
      <c r="A27" s="289"/>
      <c r="B27" s="91">
        <v>6</v>
      </c>
      <c r="C27" s="478">
        <v>3</v>
      </c>
      <c r="D27" s="479" t="s">
        <v>4</v>
      </c>
      <c r="E27" s="479">
        <v>3</v>
      </c>
      <c r="F27" s="479">
        <v>4</v>
      </c>
      <c r="G27" s="479">
        <v>3</v>
      </c>
      <c r="H27" s="480"/>
      <c r="I27" s="481"/>
      <c r="J27" s="482">
        <v>100</v>
      </c>
      <c r="K27" s="483"/>
      <c r="L27" s="262" t="str">
        <f t="shared" si="2"/>
        <v>OK</v>
      </c>
      <c r="M27" s="276"/>
      <c r="N27" s="88">
        <f>Risk_Computations!Q11</f>
        <v>6</v>
      </c>
      <c r="O27" s="86">
        <f>Risk_Computations!R11</f>
        <v>7</v>
      </c>
      <c r="P27" s="101" t="str">
        <f>IF(C27="","",Risk_Computations!S11)</f>
        <v>B</v>
      </c>
      <c r="Q27" s="102" t="str">
        <f t="shared" si="3"/>
        <v>B</v>
      </c>
      <c r="R27" s="217">
        <f>Risk_Computations!V11</f>
        <v>95</v>
      </c>
      <c r="S27" s="268"/>
      <c r="T27" s="257">
        <f>IF($E$3=0,-1,IF($P27="","",Risk_Computations!BM11))</f>
        <v>-1.2249691633003544E-2</v>
      </c>
      <c r="U27" s="258">
        <f>IF($E$3=0,-1,IF($P27="","",Risk_Computations!BN11))</f>
        <v>-1.0681904061540274E-2</v>
      </c>
      <c r="V27" s="259">
        <f>IF($E$3=0,-1,IF($P27="","",Risk_Computations!BO11))</f>
        <v>-0.14512722533874753</v>
      </c>
      <c r="W27" s="260">
        <f t="shared" si="1"/>
        <v>-1.0681904061540273</v>
      </c>
      <c r="X27" s="289"/>
      <c r="Y27" s="268"/>
      <c r="Z27" s="268"/>
      <c r="AA27" s="268"/>
      <c r="AB27" s="268"/>
      <c r="AC27" s="268"/>
      <c r="AD27" s="268"/>
      <c r="AE27" s="268"/>
      <c r="AF27" s="268"/>
      <c r="AG27" s="269"/>
    </row>
    <row r="28" spans="1:33" x14ac:dyDescent="0.25">
      <c r="A28" s="289"/>
      <c r="B28" s="91">
        <v>7</v>
      </c>
      <c r="C28" s="478">
        <v>0</v>
      </c>
      <c r="D28" s="479">
        <v>2</v>
      </c>
      <c r="E28" s="479">
        <v>6</v>
      </c>
      <c r="F28" s="479">
        <v>2</v>
      </c>
      <c r="G28" s="479">
        <v>2</v>
      </c>
      <c r="H28" s="480"/>
      <c r="I28" s="481"/>
      <c r="J28" s="482">
        <v>100</v>
      </c>
      <c r="K28" s="483">
        <v>100</v>
      </c>
      <c r="L28" s="262" t="str">
        <f t="shared" si="2"/>
        <v>OK</v>
      </c>
      <c r="M28" s="276"/>
      <c r="N28" s="88">
        <f>Risk_Computations!Q12</f>
        <v>6</v>
      </c>
      <c r="O28" s="86">
        <f>Risk_Computations!R12</f>
        <v>6</v>
      </c>
      <c r="P28" s="101" t="str">
        <f>IF(C28="","",Risk_Computations!S12)</f>
        <v>T</v>
      </c>
      <c r="Q28" s="102" t="str">
        <f t="shared" si="3"/>
        <v>B</v>
      </c>
      <c r="R28" s="217">
        <f>Risk_Computations!V12</f>
        <v>800</v>
      </c>
      <c r="S28" s="268"/>
      <c r="T28" s="257">
        <f>IF($E$3=0,-1,IF($P28="","",Risk_Computations!BM12))</f>
        <v>-1.2286385861621407E-2</v>
      </c>
      <c r="U28" s="258">
        <f>IF($E$3=0,-1,IF($P28="","",Risk_Computations!BN12))</f>
        <v>-1.0645907769364511E-2</v>
      </c>
      <c r="V28" s="259">
        <f>IF($E$3=0,-1,IF($P28="","",Risk_Computations!BO12))</f>
        <v>-0.14504823439869596</v>
      </c>
      <c r="W28" s="260">
        <f t="shared" si="1"/>
        <v>-15.569414216806049</v>
      </c>
      <c r="X28" s="289"/>
      <c r="Y28" s="268"/>
      <c r="Z28" s="268"/>
      <c r="AA28" s="268"/>
      <c r="AB28" s="268"/>
      <c r="AC28" s="268"/>
      <c r="AD28" s="268"/>
      <c r="AE28" s="268"/>
      <c r="AF28" s="268"/>
      <c r="AG28" s="269"/>
    </row>
    <row r="29" spans="1:33" x14ac:dyDescent="0.25">
      <c r="A29" s="289"/>
      <c r="B29" s="91">
        <v>8</v>
      </c>
      <c r="C29" s="478">
        <v>4</v>
      </c>
      <c r="D29" s="479">
        <v>0</v>
      </c>
      <c r="E29" s="479">
        <v>7</v>
      </c>
      <c r="F29" s="479">
        <v>7</v>
      </c>
      <c r="G29" s="479">
        <v>3</v>
      </c>
      <c r="H29" s="480"/>
      <c r="I29" s="481"/>
      <c r="J29" s="482">
        <v>100</v>
      </c>
      <c r="K29" s="483"/>
      <c r="L29" s="262" t="str">
        <f t="shared" si="2"/>
        <v>OK</v>
      </c>
      <c r="M29" s="276"/>
      <c r="N29" s="88">
        <f>Risk_Computations!Q13</f>
        <v>4</v>
      </c>
      <c r="O29" s="86">
        <f>Risk_Computations!R13</f>
        <v>7</v>
      </c>
      <c r="P29" s="101" t="str">
        <f>IF(C29="","",Risk_Computations!S13)</f>
        <v>B</v>
      </c>
      <c r="Q29" s="102" t="str">
        <f t="shared" si="3"/>
        <v>B</v>
      </c>
      <c r="R29" s="217">
        <f>Risk_Computations!V13</f>
        <v>95</v>
      </c>
      <c r="S29" s="268"/>
      <c r="T29" s="257">
        <f>IF($E$3=0,-1,IF($P29="","",Risk_Computations!BM13))</f>
        <v>-1.2322048275438237E-2</v>
      </c>
      <c r="U29" s="258">
        <f>IF($E$3=0,-1,IF($P29="","",Risk_Computations!BN13))</f>
        <v>-1.0611370144992289E-2</v>
      </c>
      <c r="V29" s="259">
        <f>IF($E$3=0,-1,IF($P29="","",Risk_Computations!BO13))</f>
        <v>-0.14513219687223339</v>
      </c>
      <c r="W29" s="260">
        <f t="shared" si="1"/>
        <v>-1.0611370144992289</v>
      </c>
      <c r="X29" s="289"/>
      <c r="Y29" s="268"/>
      <c r="Z29" s="268"/>
      <c r="AA29" s="268"/>
      <c r="AB29" s="268"/>
      <c r="AC29" s="268"/>
      <c r="AD29" s="268"/>
      <c r="AE29" s="268"/>
      <c r="AF29" s="268"/>
      <c r="AG29" s="269"/>
    </row>
    <row r="30" spans="1:33" x14ac:dyDescent="0.25">
      <c r="A30" s="289"/>
      <c r="B30" s="91">
        <v>9</v>
      </c>
      <c r="C30" s="478">
        <v>3</v>
      </c>
      <c r="D30" s="479">
        <v>8</v>
      </c>
      <c r="E30" s="479">
        <v>3</v>
      </c>
      <c r="F30" s="479" t="s">
        <v>6</v>
      </c>
      <c r="G30" s="479"/>
      <c r="H30" s="480"/>
      <c r="I30" s="481"/>
      <c r="J30" s="482">
        <v>100</v>
      </c>
      <c r="K30" s="483"/>
      <c r="L30" s="262" t="str">
        <f t="shared" si="2"/>
        <v>OK</v>
      </c>
      <c r="M30" s="276"/>
      <c r="N30" s="88">
        <f>Risk_Computations!Q14</f>
        <v>6</v>
      </c>
      <c r="O30" s="86">
        <f>Risk_Computations!R14</f>
        <v>8</v>
      </c>
      <c r="P30" s="101" t="str">
        <f>IF(C30="","",Risk_Computations!S14)</f>
        <v>B</v>
      </c>
      <c r="Q30" s="102" t="str">
        <f t="shared" si="3"/>
        <v>B</v>
      </c>
      <c r="R30" s="217">
        <f>Risk_Computations!V14</f>
        <v>95</v>
      </c>
      <c r="S30" s="268"/>
      <c r="T30" s="257">
        <f>IF($E$3=0,-1,IF($P30="","",Risk_Computations!BM14))</f>
        <v>-1.235314124474798E-2</v>
      </c>
      <c r="U30" s="258">
        <f>IF($E$3=0,-1,IF($P30="","",Risk_Computations!BN14))</f>
        <v>-1.0581722721597905E-2</v>
      </c>
      <c r="V30" s="259">
        <f>IF($E$3=0,-1,IF($P30="","",Risk_Computations!BO14))</f>
        <v>-0.14537275667833002</v>
      </c>
      <c r="W30" s="260">
        <f t="shared" si="1"/>
        <v>-1.0581722721597904</v>
      </c>
      <c r="X30" s="289"/>
      <c r="Y30" s="268"/>
      <c r="Z30" s="268"/>
      <c r="AA30" s="268"/>
      <c r="AB30" s="268"/>
      <c r="AC30" s="268"/>
      <c r="AD30" s="268"/>
      <c r="AE30" s="268"/>
      <c r="AF30" s="268"/>
      <c r="AG30" s="269"/>
    </row>
    <row r="31" spans="1:33" x14ac:dyDescent="0.25">
      <c r="A31" s="289"/>
      <c r="B31" s="91">
        <v>10</v>
      </c>
      <c r="C31" s="478">
        <v>3</v>
      </c>
      <c r="D31" s="479">
        <v>7</v>
      </c>
      <c r="E31" s="479" t="s">
        <v>4</v>
      </c>
      <c r="F31" s="479">
        <v>1</v>
      </c>
      <c r="G31" s="479"/>
      <c r="H31" s="480"/>
      <c r="I31" s="481"/>
      <c r="J31" s="482">
        <v>100</v>
      </c>
      <c r="K31" s="483"/>
      <c r="L31" s="262" t="str">
        <f t="shared" si="2"/>
        <v>OK</v>
      </c>
      <c r="M31" s="276"/>
      <c r="N31" s="88">
        <f>Risk_Computations!Q15</f>
        <v>3</v>
      </c>
      <c r="O31" s="86">
        <f>Risk_Computations!R15</f>
        <v>8</v>
      </c>
      <c r="P31" s="101" t="str">
        <f>IF(C31="","",Risk_Computations!S15)</f>
        <v>B</v>
      </c>
      <c r="Q31" s="102" t="str">
        <f t="shared" si="3"/>
        <v>B</v>
      </c>
      <c r="R31" s="217">
        <f>Risk_Computations!V15</f>
        <v>95</v>
      </c>
      <c r="S31" s="268"/>
      <c r="T31" s="257">
        <f>IF($E$3=0,-1,IF($P31="","",Risk_Computations!BM15))</f>
        <v>-1.2385883125629162E-2</v>
      </c>
      <c r="U31" s="258">
        <f>IF($E$3=0,-1,IF($P31="","",Risk_Computations!BN15))</f>
        <v>-1.0550186485827326E-2</v>
      </c>
      <c r="V31" s="259">
        <f>IF($E$3=0,-1,IF($P31="","",Risk_Computations!BO15))</f>
        <v>-0.14551211199034614</v>
      </c>
      <c r="W31" s="260">
        <f t="shared" si="1"/>
        <v>-1.0550186485827326</v>
      </c>
      <c r="X31" s="289"/>
      <c r="Y31" s="268"/>
      <c r="Z31" s="268"/>
      <c r="AA31" s="268"/>
      <c r="AB31" s="268"/>
      <c r="AC31" s="268"/>
      <c r="AD31" s="268"/>
      <c r="AE31" s="268"/>
      <c r="AF31" s="268"/>
      <c r="AG31" s="269"/>
    </row>
    <row r="32" spans="1:33" x14ac:dyDescent="0.25">
      <c r="A32" s="289"/>
      <c r="B32" s="91">
        <v>11</v>
      </c>
      <c r="C32" s="478" t="s">
        <v>5</v>
      </c>
      <c r="D32" s="479">
        <v>5</v>
      </c>
      <c r="E32" s="479" t="s">
        <v>5</v>
      </c>
      <c r="F32" s="479">
        <v>2</v>
      </c>
      <c r="G32" s="479">
        <v>5</v>
      </c>
      <c r="H32" s="480"/>
      <c r="I32" s="481"/>
      <c r="J32" s="482">
        <v>100</v>
      </c>
      <c r="K32" s="483"/>
      <c r="L32" s="262" t="str">
        <f t="shared" si="2"/>
        <v>OK</v>
      </c>
      <c r="M32" s="276"/>
      <c r="N32" s="88">
        <f>Risk_Computations!Q16</f>
        <v>5</v>
      </c>
      <c r="O32" s="86">
        <f>Risk_Computations!R16</f>
        <v>7</v>
      </c>
      <c r="P32" s="101" t="str">
        <f>IF(C32="","",Risk_Computations!S16)</f>
        <v>B</v>
      </c>
      <c r="Q32" s="102" t="str">
        <f t="shared" si="3"/>
        <v>B</v>
      </c>
      <c r="R32" s="217">
        <f>Risk_Computations!V16</f>
        <v>95</v>
      </c>
      <c r="S32" s="268"/>
      <c r="T32" s="257">
        <f>IF($E$3=0,-1,IF($P32="","",Risk_Computations!BM16))</f>
        <v>-1.2416498439835806E-2</v>
      </c>
      <c r="U32" s="258">
        <f>IF($E$3=0,-1,IF($P32="","",Risk_Computations!BN16))</f>
        <v>-1.0520771312741128E-2</v>
      </c>
      <c r="V32" s="259">
        <f>IF($E$3=0,-1,IF($P32="","",Risk_Computations!BO16))</f>
        <v>-0.1456686249663372</v>
      </c>
      <c r="W32" s="260">
        <f t="shared" si="1"/>
        <v>-1.0520771312741128</v>
      </c>
      <c r="X32" s="289"/>
      <c r="Y32" s="268"/>
      <c r="Z32" s="268"/>
      <c r="AA32" s="268"/>
      <c r="AB32" s="268"/>
      <c r="AC32" s="268"/>
      <c r="AD32" s="268"/>
      <c r="AE32" s="268"/>
      <c r="AF32" s="268"/>
      <c r="AG32" s="269"/>
    </row>
    <row r="33" spans="1:33" x14ac:dyDescent="0.25">
      <c r="A33" s="289"/>
      <c r="B33" s="91">
        <v>12</v>
      </c>
      <c r="C33" s="478" t="s">
        <v>6</v>
      </c>
      <c r="D33" s="479">
        <v>2</v>
      </c>
      <c r="E33" s="479">
        <v>4</v>
      </c>
      <c r="F33" s="479">
        <v>1</v>
      </c>
      <c r="G33" s="479">
        <v>9</v>
      </c>
      <c r="H33" s="480">
        <v>5</v>
      </c>
      <c r="I33" s="481"/>
      <c r="J33" s="482">
        <v>100</v>
      </c>
      <c r="K33" s="483"/>
      <c r="L33" s="262" t="str">
        <f t="shared" si="2"/>
        <v>OK</v>
      </c>
      <c r="M33" s="276"/>
      <c r="N33" s="88">
        <f>Risk_Computations!Q17</f>
        <v>3</v>
      </c>
      <c r="O33" s="86">
        <f>Risk_Computations!R17</f>
        <v>8</v>
      </c>
      <c r="P33" s="101" t="str">
        <f>IF(C33="","",Risk_Computations!S17)</f>
        <v>B</v>
      </c>
      <c r="Q33" s="102" t="str">
        <f t="shared" si="3"/>
        <v>B</v>
      </c>
      <c r="R33" s="217">
        <f>Risk_Computations!V17</f>
        <v>95</v>
      </c>
      <c r="S33" s="268"/>
      <c r="T33" s="257">
        <f>IF($E$3=0,-1,IF($P33="","",Risk_Computations!BM17))</f>
        <v>-1.2436979341677732E-2</v>
      </c>
      <c r="U33" s="258">
        <f>IF($E$3=0,-1,IF($P33="","",Risk_Computations!BN17))</f>
        <v>-1.0501113779009259E-2</v>
      </c>
      <c r="V33" s="259">
        <f>IF($E$3=0,-1,IF($P33="","",Risk_Computations!BO17))</f>
        <v>-0.14578070936737578</v>
      </c>
      <c r="W33" s="260">
        <f t="shared" si="1"/>
        <v>-1.0501113779009259</v>
      </c>
      <c r="X33" s="289"/>
      <c r="Y33" s="268"/>
      <c r="Z33" s="268"/>
      <c r="AA33" s="268"/>
      <c r="AB33" s="268"/>
      <c r="AC33" s="268"/>
      <c r="AD33" s="268"/>
      <c r="AE33" s="268"/>
      <c r="AF33" s="268"/>
      <c r="AG33" s="269"/>
    </row>
    <row r="34" spans="1:33" x14ac:dyDescent="0.25">
      <c r="A34" s="289"/>
      <c r="B34" s="91">
        <v>13</v>
      </c>
      <c r="C34" s="478">
        <v>0</v>
      </c>
      <c r="D34" s="479" t="s">
        <v>4</v>
      </c>
      <c r="E34" s="479">
        <v>9</v>
      </c>
      <c r="F34" s="479" t="s">
        <v>6</v>
      </c>
      <c r="G34" s="479"/>
      <c r="H34" s="480"/>
      <c r="I34" s="481"/>
      <c r="J34" s="482">
        <v>100</v>
      </c>
      <c r="K34" s="483"/>
      <c r="L34" s="262" t="str">
        <f t="shared" si="2"/>
        <v>OK</v>
      </c>
      <c r="M34" s="276"/>
      <c r="N34" s="88">
        <f>Risk_Computations!Q18</f>
        <v>9</v>
      </c>
      <c r="O34" s="86">
        <f>Risk_Computations!R18</f>
        <v>0</v>
      </c>
      <c r="P34" s="101" t="str">
        <f>IF(C34="","",Risk_Computations!S18)</f>
        <v>P</v>
      </c>
      <c r="Q34" s="102" t="str">
        <f t="shared" si="3"/>
        <v>B</v>
      </c>
      <c r="R34" s="217">
        <f>Risk_Computations!V18</f>
        <v>-100</v>
      </c>
      <c r="S34" s="268"/>
      <c r="T34" s="257">
        <f>IF($E$3=0,-1,IF($P34="","",Risk_Computations!BM18))</f>
        <v>-1.24604063032678E-2</v>
      </c>
      <c r="U34" s="258">
        <f>IF($E$3=0,-1,IF($P34="","",Risk_Computations!BN18))</f>
        <v>-1.0478483513095323E-2</v>
      </c>
      <c r="V34" s="259">
        <f>IF($E$3=0,-1,IF($P34="","",Risk_Computations!BO18))</f>
        <v>-0.14585667715688533</v>
      </c>
      <c r="W34" s="260">
        <f t="shared" si="1"/>
        <v>-1.0478483513095322</v>
      </c>
      <c r="X34" s="289"/>
      <c r="Y34" s="268"/>
      <c r="Z34" s="268"/>
      <c r="AA34" s="268"/>
      <c r="AB34" s="268"/>
      <c r="AC34" s="268"/>
      <c r="AD34" s="268"/>
      <c r="AE34" s="268"/>
      <c r="AF34" s="268"/>
      <c r="AG34" s="269"/>
    </row>
    <row r="35" spans="1:33" x14ac:dyDescent="0.25">
      <c r="A35" s="289"/>
      <c r="B35" s="91">
        <v>14</v>
      </c>
      <c r="C35" s="478">
        <v>1</v>
      </c>
      <c r="D35" s="479" t="s">
        <v>4</v>
      </c>
      <c r="E35" s="479">
        <v>9</v>
      </c>
      <c r="F35" s="479">
        <v>5</v>
      </c>
      <c r="G35" s="479">
        <v>3</v>
      </c>
      <c r="H35" s="480"/>
      <c r="I35" s="481"/>
      <c r="J35" s="482">
        <v>100</v>
      </c>
      <c r="K35" s="483"/>
      <c r="L35" s="262" t="str">
        <f t="shared" si="2"/>
        <v>OK</v>
      </c>
      <c r="M35" s="276"/>
      <c r="N35" s="88">
        <f>Risk_Computations!Q19</f>
        <v>3</v>
      </c>
      <c r="O35" s="86">
        <f>Risk_Computations!R19</f>
        <v>5</v>
      </c>
      <c r="P35" s="101" t="str">
        <f>IF(C35="","",Risk_Computations!S19)</f>
        <v>B</v>
      </c>
      <c r="Q35" s="102" t="str">
        <f t="shared" si="3"/>
        <v>B</v>
      </c>
      <c r="R35" s="217">
        <f>Risk_Computations!V19</f>
        <v>95</v>
      </c>
      <c r="S35" s="268"/>
      <c r="T35" s="257">
        <f>IF($E$3=0,-1,IF($P35="","",Risk_Computations!BM19))</f>
        <v>-1.2482598975247413E-2</v>
      </c>
      <c r="U35" s="258">
        <f>IF($E$3=0,-1,IF($P35="","",Risk_Computations!BN19))</f>
        <v>-1.0456793373000792E-2</v>
      </c>
      <c r="V35" s="259">
        <f>IF($E$3=0,-1,IF($P35="","",Risk_Computations!BO19))</f>
        <v>-0.14583785458605322</v>
      </c>
      <c r="W35" s="260">
        <f t="shared" si="1"/>
        <v>-1.0456793373000792</v>
      </c>
      <c r="X35" s="289"/>
      <c r="Y35" s="268"/>
      <c r="Z35" s="268"/>
      <c r="AA35" s="268"/>
      <c r="AB35" s="268"/>
      <c r="AC35" s="268"/>
      <c r="AD35" s="268"/>
      <c r="AE35" s="268"/>
      <c r="AF35" s="268"/>
      <c r="AG35" s="269"/>
    </row>
    <row r="36" spans="1:33" x14ac:dyDescent="0.25">
      <c r="A36" s="289"/>
      <c r="B36" s="91">
        <v>15</v>
      </c>
      <c r="C36" s="478">
        <v>1</v>
      </c>
      <c r="D36" s="479">
        <v>7</v>
      </c>
      <c r="E36" s="479">
        <v>1</v>
      </c>
      <c r="F36" s="479">
        <v>5</v>
      </c>
      <c r="G36" s="479">
        <v>4</v>
      </c>
      <c r="H36" s="480">
        <v>5</v>
      </c>
      <c r="I36" s="481"/>
      <c r="J36" s="482">
        <v>100</v>
      </c>
      <c r="K36" s="483"/>
      <c r="L36" s="262" t="str">
        <f t="shared" si="2"/>
        <v>OK</v>
      </c>
      <c r="M36" s="276"/>
      <c r="N36" s="88">
        <f>Risk_Computations!Q20</f>
        <v>6</v>
      </c>
      <c r="O36" s="86">
        <f>Risk_Computations!R20</f>
        <v>7</v>
      </c>
      <c r="P36" s="101" t="str">
        <f>IF(C36="","",Risk_Computations!S20)</f>
        <v>B</v>
      </c>
      <c r="Q36" s="102" t="str">
        <f t="shared" si="3"/>
        <v>B</v>
      </c>
      <c r="R36" s="217">
        <f>Risk_Computations!V20</f>
        <v>95</v>
      </c>
      <c r="S36" s="268"/>
      <c r="T36" s="257">
        <f>IF($E$3=0,-1,IF($P36="","",Risk_Computations!BM20))</f>
        <v>-1.2502381339924925E-2</v>
      </c>
      <c r="U36" s="258">
        <f>IF($E$3=0,-1,IF($P36="","",Risk_Computations!BN20))</f>
        <v>-1.043739276401843E-2</v>
      </c>
      <c r="V36" s="259">
        <f>IF($E$3=0,-1,IF($P36="","",Risk_Computations!BO20))</f>
        <v>-0.14579724535389516</v>
      </c>
      <c r="W36" s="260">
        <f t="shared" si="1"/>
        <v>-1.0437392764018429</v>
      </c>
      <c r="X36" s="289"/>
      <c r="Y36" s="268"/>
      <c r="Z36" s="268"/>
      <c r="AA36" s="268"/>
      <c r="AB36" s="268"/>
      <c r="AC36" s="268"/>
      <c r="AD36" s="268"/>
      <c r="AE36" s="268"/>
      <c r="AF36" s="268"/>
      <c r="AG36" s="269"/>
    </row>
    <row r="37" spans="1:33" x14ac:dyDescent="0.25">
      <c r="A37" s="289"/>
      <c r="B37" s="91">
        <v>16</v>
      </c>
      <c r="C37" s="478" t="s">
        <v>4</v>
      </c>
      <c r="D37" s="479">
        <v>7</v>
      </c>
      <c r="E37" s="479">
        <v>4</v>
      </c>
      <c r="F37" s="479">
        <v>9</v>
      </c>
      <c r="G37" s="479">
        <v>1</v>
      </c>
      <c r="H37" s="480"/>
      <c r="I37" s="481"/>
      <c r="J37" s="482">
        <v>100</v>
      </c>
      <c r="K37" s="483"/>
      <c r="L37" s="262" t="str">
        <f t="shared" si="2"/>
        <v>OK</v>
      </c>
      <c r="M37" s="276"/>
      <c r="N37" s="88">
        <f>Risk_Computations!Q21</f>
        <v>5</v>
      </c>
      <c r="O37" s="86">
        <f>Risk_Computations!R21</f>
        <v>6</v>
      </c>
      <c r="P37" s="101" t="str">
        <f>IF(C37="","",Risk_Computations!S21)</f>
        <v>B</v>
      </c>
      <c r="Q37" s="102" t="str">
        <f t="shared" si="3"/>
        <v>B</v>
      </c>
      <c r="R37" s="217">
        <f>Risk_Computations!V21</f>
        <v>95</v>
      </c>
      <c r="S37" s="268"/>
      <c r="T37" s="257">
        <f>IF($E$3=0,-1,IF($P37="","",Risk_Computations!BM21))</f>
        <v>-1.2517015814999276E-2</v>
      </c>
      <c r="U37" s="258">
        <f>IF($E$3=0,-1,IF($P37="","",Risk_Computations!BN21))</f>
        <v>-1.0423165601405455E-2</v>
      </c>
      <c r="V37" s="259">
        <f>IF($E$3=0,-1,IF($P37="","",Risk_Computations!BO21))</f>
        <v>-0.14581216756244494</v>
      </c>
      <c r="W37" s="260">
        <f t="shared" si="1"/>
        <v>-1.0423165601405455</v>
      </c>
      <c r="X37" s="289"/>
      <c r="Y37" s="268"/>
      <c r="Z37" s="268"/>
      <c r="AA37" s="268"/>
      <c r="AB37" s="268"/>
      <c r="AC37" s="268"/>
      <c r="AD37" s="268"/>
      <c r="AE37" s="268"/>
      <c r="AF37" s="268"/>
      <c r="AG37" s="269"/>
    </row>
    <row r="38" spans="1:33" x14ac:dyDescent="0.25">
      <c r="A38" s="289"/>
      <c r="B38" s="91">
        <v>17</v>
      </c>
      <c r="C38" s="478">
        <v>5</v>
      </c>
      <c r="D38" s="479">
        <v>2</v>
      </c>
      <c r="E38" s="479">
        <v>6</v>
      </c>
      <c r="F38" s="479">
        <v>4</v>
      </c>
      <c r="G38" s="479">
        <v>1</v>
      </c>
      <c r="H38" s="480"/>
      <c r="I38" s="481"/>
      <c r="J38" s="482">
        <v>100</v>
      </c>
      <c r="K38" s="483"/>
      <c r="L38" s="262" t="str">
        <f t="shared" si="2"/>
        <v>OK</v>
      </c>
      <c r="M38" s="276"/>
      <c r="N38" s="88">
        <f>Risk_Computations!Q22</f>
        <v>2</v>
      </c>
      <c r="O38" s="86">
        <f>Risk_Computations!R22</f>
        <v>6</v>
      </c>
      <c r="P38" s="101" t="str">
        <f>IF(C38="","",Risk_Computations!S22)</f>
        <v>B</v>
      </c>
      <c r="Q38" s="102" t="str">
        <f t="shared" si="3"/>
        <v>B</v>
      </c>
      <c r="R38" s="217">
        <f>Risk_Computations!V22</f>
        <v>95</v>
      </c>
      <c r="S38" s="268"/>
      <c r="T38" s="257">
        <f>IF($E$3=0,-1,IF($P38="","",Risk_Computations!BM22))</f>
        <v>-1.253210099669471E-2</v>
      </c>
      <c r="U38" s="258">
        <f>IF($E$3=0,-1,IF($P38="","",Risk_Computations!BN22))</f>
        <v>-1.0408522622191723E-2</v>
      </c>
      <c r="V38" s="259">
        <f>IF($E$3=0,-1,IF($P38="","",Risk_Computations!BO22))</f>
        <v>-0.14583559382143474</v>
      </c>
      <c r="W38" s="260">
        <f t="shared" si="1"/>
        <v>-1.0408522622191723</v>
      </c>
      <c r="X38" s="289"/>
      <c r="Y38" s="268"/>
      <c r="Z38" s="268"/>
      <c r="AA38" s="268"/>
      <c r="AB38" s="268"/>
      <c r="AC38" s="268"/>
      <c r="AD38" s="268"/>
      <c r="AE38" s="268"/>
      <c r="AF38" s="268"/>
      <c r="AG38" s="269"/>
    </row>
    <row r="39" spans="1:33" x14ac:dyDescent="0.25">
      <c r="A39" s="289"/>
      <c r="B39" s="91">
        <v>18</v>
      </c>
      <c r="C39" s="478" t="s">
        <v>4</v>
      </c>
      <c r="D39" s="479" t="s">
        <v>6</v>
      </c>
      <c r="E39" s="479">
        <v>1</v>
      </c>
      <c r="F39" s="479">
        <v>0</v>
      </c>
      <c r="G39" s="479">
        <v>9</v>
      </c>
      <c r="H39" s="480" t="s">
        <v>6</v>
      </c>
      <c r="I39" s="481"/>
      <c r="J39" s="482">
        <v>100</v>
      </c>
      <c r="K39" s="483"/>
      <c r="L39" s="262" t="str">
        <f t="shared" si="2"/>
        <v>OK</v>
      </c>
      <c r="M39" s="276"/>
      <c r="N39" s="88">
        <f>Risk_Computations!Q23</f>
        <v>0</v>
      </c>
      <c r="O39" s="86">
        <f>Risk_Computations!R23</f>
        <v>0</v>
      </c>
      <c r="P39" s="101" t="str">
        <f>IF(C39="","",Risk_Computations!S23)</f>
        <v>T</v>
      </c>
      <c r="Q39" s="102" t="str">
        <f t="shared" si="3"/>
        <v>B</v>
      </c>
      <c r="R39" s="217">
        <f>Risk_Computations!V23</f>
        <v>0</v>
      </c>
      <c r="S39" s="268"/>
      <c r="T39" s="257">
        <f>IF($E$3=0,-1,IF($P39="","",Risk_Computations!BM23))</f>
        <v>-1.2545384214419565E-2</v>
      </c>
      <c r="U39" s="258">
        <f>IF($E$3=0,-1,IF($P39="","",Risk_Computations!BN23))</f>
        <v>-1.039575711082252E-2</v>
      </c>
      <c r="V39" s="259">
        <f>IF($E$3=0,-1,IF($P39="","",Risk_Computations!BO23))</f>
        <v>-0.14590241915033744</v>
      </c>
      <c r="W39" s="260">
        <f t="shared" si="1"/>
        <v>-1.0395757110822519</v>
      </c>
      <c r="X39" s="289"/>
      <c r="Y39" s="268"/>
      <c r="Z39" s="268"/>
      <c r="AA39" s="268"/>
      <c r="AB39" s="268"/>
      <c r="AC39" s="268"/>
      <c r="AD39" s="268"/>
      <c r="AE39" s="268"/>
      <c r="AF39" s="268"/>
      <c r="AG39" s="269"/>
    </row>
    <row r="40" spans="1:33" x14ac:dyDescent="0.25">
      <c r="A40" s="289"/>
      <c r="B40" s="91">
        <v>19</v>
      </c>
      <c r="C40" s="478">
        <v>3</v>
      </c>
      <c r="D40" s="479">
        <v>1</v>
      </c>
      <c r="E40" s="479">
        <v>6</v>
      </c>
      <c r="F40" s="479">
        <v>2</v>
      </c>
      <c r="G40" s="479"/>
      <c r="H40" s="480"/>
      <c r="I40" s="481"/>
      <c r="J40" s="482">
        <v>100</v>
      </c>
      <c r="K40" s="483"/>
      <c r="L40" s="262" t="str">
        <f t="shared" si="2"/>
        <v>OK</v>
      </c>
      <c r="M40" s="276"/>
      <c r="N40" s="88">
        <f>Risk_Computations!Q24</f>
        <v>9</v>
      </c>
      <c r="O40" s="86">
        <f>Risk_Computations!R24</f>
        <v>3</v>
      </c>
      <c r="P40" s="101" t="str">
        <f>IF(C40="","",Risk_Computations!S24)</f>
        <v>P</v>
      </c>
      <c r="Q40" s="102" t="str">
        <f t="shared" si="3"/>
        <v>B</v>
      </c>
      <c r="R40" s="217">
        <f>Risk_Computations!V24</f>
        <v>-100</v>
      </c>
      <c r="S40" s="268"/>
      <c r="T40" s="257">
        <f>IF($E$3=0,-1,IF($P40="","",Risk_Computations!BM24))</f>
        <v>-1.2560365459890099E-2</v>
      </c>
      <c r="U40" s="258">
        <f>IF($E$3=0,-1,IF($P40="","",Risk_Computations!BN24))</f>
        <v>-1.0381135468578441E-2</v>
      </c>
      <c r="V40" s="259">
        <f>IF($E$3=0,-1,IF($P40="","",Risk_Computations!BO24))</f>
        <v>-0.14589704510285456</v>
      </c>
      <c r="W40" s="260">
        <f t="shared" si="1"/>
        <v>-1.0381135468578442</v>
      </c>
      <c r="X40" s="289"/>
      <c r="Y40" s="268"/>
      <c r="Z40" s="268"/>
      <c r="AA40" s="268"/>
      <c r="AB40" s="268"/>
      <c r="AC40" s="268"/>
      <c r="AD40" s="268"/>
      <c r="AE40" s="268"/>
      <c r="AF40" s="268"/>
      <c r="AG40" s="269"/>
    </row>
    <row r="41" spans="1:33" x14ac:dyDescent="0.25">
      <c r="A41" s="289"/>
      <c r="B41" s="91">
        <v>20</v>
      </c>
      <c r="C41" s="478" t="s">
        <v>6</v>
      </c>
      <c r="D41" s="479">
        <v>9</v>
      </c>
      <c r="E41" s="479">
        <v>5</v>
      </c>
      <c r="F41" s="479" t="s">
        <v>6</v>
      </c>
      <c r="G41" s="479"/>
      <c r="H41" s="480"/>
      <c r="I41" s="481"/>
      <c r="J41" s="482">
        <v>100</v>
      </c>
      <c r="K41" s="483"/>
      <c r="L41" s="262" t="str">
        <f t="shared" si="2"/>
        <v>OK</v>
      </c>
      <c r="M41" s="276"/>
      <c r="N41" s="88">
        <f>Risk_Computations!Q25</f>
        <v>5</v>
      </c>
      <c r="O41" s="86">
        <f>Risk_Computations!R25</f>
        <v>9</v>
      </c>
      <c r="P41" s="101" t="str">
        <f>IF(C41="","",Risk_Computations!S25)</f>
        <v>B</v>
      </c>
      <c r="Q41" s="102" t="str">
        <f t="shared" si="3"/>
        <v>B</v>
      </c>
      <c r="R41" s="217">
        <f>Risk_Computations!V25</f>
        <v>95</v>
      </c>
      <c r="S41" s="268"/>
      <c r="T41" s="257">
        <f>IF($E$3=0,-1,IF($P41="","",Risk_Computations!BM25))</f>
        <v>-1.2575272124248617E-2</v>
      </c>
      <c r="U41" s="258">
        <f>IF($E$3=0,-1,IF($P41="","",Risk_Computations!BN25))</f>
        <v>-1.0366680723550632E-2</v>
      </c>
      <c r="V41" s="259">
        <f>IF($E$3=0,-1,IF($P41="","",Risk_Computations!BO25))</f>
        <v>-0.14592557608327347</v>
      </c>
      <c r="W41" s="260">
        <f t="shared" si="1"/>
        <v>-1.0366680723550632</v>
      </c>
      <c r="X41" s="289"/>
      <c r="Y41" s="268"/>
      <c r="Z41" s="268"/>
      <c r="AA41" s="268"/>
      <c r="AB41" s="268"/>
      <c r="AC41" s="268"/>
      <c r="AD41" s="268"/>
      <c r="AE41" s="268"/>
      <c r="AF41" s="268"/>
      <c r="AG41" s="269"/>
    </row>
    <row r="42" spans="1:33" x14ac:dyDescent="0.25">
      <c r="A42" s="289"/>
      <c r="B42" s="91">
        <v>21</v>
      </c>
      <c r="C42" s="478">
        <v>4</v>
      </c>
      <c r="D42" s="479" t="s">
        <v>6</v>
      </c>
      <c r="E42" s="479" t="s">
        <v>6</v>
      </c>
      <c r="F42" s="479">
        <v>8</v>
      </c>
      <c r="G42" s="479"/>
      <c r="H42" s="480"/>
      <c r="I42" s="481">
        <v>100</v>
      </c>
      <c r="J42" s="482"/>
      <c r="K42" s="483"/>
      <c r="L42" s="262" t="str">
        <f t="shared" si="2"/>
        <v>OK</v>
      </c>
      <c r="M42" s="276"/>
      <c r="N42" s="88">
        <f>Risk_Computations!Q26</f>
        <v>4</v>
      </c>
      <c r="O42" s="86">
        <f>Risk_Computations!R26</f>
        <v>8</v>
      </c>
      <c r="P42" s="101" t="str">
        <f>IF(C42="","",Risk_Computations!S26)</f>
        <v>B</v>
      </c>
      <c r="Q42" s="102" t="str">
        <f t="shared" si="3"/>
        <v>P</v>
      </c>
      <c r="R42" s="217">
        <f>Risk_Computations!V26</f>
        <v>-100</v>
      </c>
      <c r="S42" s="268"/>
      <c r="T42" s="257">
        <f>IF($E$3=0,-1,IF($P42="","",Risk_Computations!BM26))</f>
        <v>-1.2587225347039117E-2</v>
      </c>
      <c r="U42" s="258">
        <f>IF($E$3=0,-1,IF($P42="","",Risk_Computations!BN26))</f>
        <v>-1.0355024051212736E-2</v>
      </c>
      <c r="V42" s="259">
        <f>IF($E$3=0,-1,IF($P42="","",Risk_Computations!BO26))</f>
        <v>-0.14592475523829146</v>
      </c>
      <c r="W42" s="260">
        <f t="shared" si="1"/>
        <v>-1.2587225347039117</v>
      </c>
      <c r="X42" s="289"/>
      <c r="Y42" s="268"/>
      <c r="Z42" s="268"/>
      <c r="AA42" s="268"/>
      <c r="AB42" s="268"/>
      <c r="AC42" s="268"/>
      <c r="AD42" s="268"/>
      <c r="AE42" s="268"/>
      <c r="AF42" s="268"/>
      <c r="AG42" s="269"/>
    </row>
    <row r="43" spans="1:33" x14ac:dyDescent="0.25">
      <c r="A43" s="289"/>
      <c r="B43" s="91">
        <v>22</v>
      </c>
      <c r="C43" s="478">
        <v>8</v>
      </c>
      <c r="D43" s="479">
        <v>5</v>
      </c>
      <c r="E43" s="479">
        <v>1</v>
      </c>
      <c r="F43" s="479" t="s">
        <v>4</v>
      </c>
      <c r="G43" s="479"/>
      <c r="H43" s="480"/>
      <c r="I43" s="481"/>
      <c r="J43" s="482">
        <v>1000</v>
      </c>
      <c r="K43" s="483"/>
      <c r="L43" s="262" t="str">
        <f t="shared" si="2"/>
        <v>OK</v>
      </c>
      <c r="M43" s="276"/>
      <c r="N43" s="88">
        <f>Risk_Computations!Q27</f>
        <v>9</v>
      </c>
      <c r="O43" s="86">
        <f>Risk_Computations!R27</f>
        <v>5</v>
      </c>
      <c r="P43" s="101" t="str">
        <f>IF(C43="","",Risk_Computations!S27)</f>
        <v>P</v>
      </c>
      <c r="Q43" s="102" t="str">
        <f t="shared" si="3"/>
        <v>B</v>
      </c>
      <c r="R43" s="217">
        <f>Risk_Computations!V27</f>
        <v>-1000</v>
      </c>
      <c r="S43" s="268"/>
      <c r="T43" s="257">
        <f>IF($E$3=0,-1,IF($P43="","",Risk_Computations!BM27))</f>
        <v>-1.260016433977562E-2</v>
      </c>
      <c r="U43" s="258">
        <f>IF($E$3=0,-1,IF($P43="","",Risk_Computations!BN27))</f>
        <v>-1.0342335975806768E-2</v>
      </c>
      <c r="V43" s="259">
        <f>IF($E$3=0,-1,IF($P43="","",Risk_Computations!BO27))</f>
        <v>-0.14589863453466539</v>
      </c>
      <c r="W43" s="260">
        <f t="shared" si="1"/>
        <v>-10.342335975806767</v>
      </c>
      <c r="X43" s="289"/>
      <c r="Y43" s="268"/>
      <c r="Z43" s="268"/>
      <c r="AA43" s="268"/>
      <c r="AB43" s="268"/>
      <c r="AC43" s="268"/>
      <c r="AD43" s="268"/>
      <c r="AE43" s="268"/>
      <c r="AF43" s="268"/>
      <c r="AG43" s="269"/>
    </row>
    <row r="44" spans="1:33" x14ac:dyDescent="0.25">
      <c r="A44" s="289"/>
      <c r="B44" s="91">
        <v>23</v>
      </c>
      <c r="C44" s="478">
        <v>6</v>
      </c>
      <c r="D44" s="479" t="s">
        <v>5</v>
      </c>
      <c r="E44" s="479">
        <v>7</v>
      </c>
      <c r="F44" s="479">
        <v>2</v>
      </c>
      <c r="G44" s="479">
        <v>5</v>
      </c>
      <c r="H44" s="480">
        <v>1</v>
      </c>
      <c r="I44" s="481"/>
      <c r="J44" s="482">
        <v>100</v>
      </c>
      <c r="K44" s="483"/>
      <c r="L44" s="262" t="str">
        <f t="shared" si="2"/>
        <v>OK</v>
      </c>
      <c r="M44" s="276"/>
      <c r="N44" s="88">
        <f>Risk_Computations!Q28</f>
        <v>8</v>
      </c>
      <c r="O44" s="86">
        <f>Risk_Computations!R28</f>
        <v>3</v>
      </c>
      <c r="P44" s="101" t="str">
        <f>IF(C44="","",Risk_Computations!S28)</f>
        <v>P</v>
      </c>
      <c r="Q44" s="102" t="str">
        <f t="shared" si="3"/>
        <v>B</v>
      </c>
      <c r="R44" s="217">
        <f>Risk_Computations!V28</f>
        <v>-100</v>
      </c>
      <c r="S44" s="268"/>
      <c r="T44" s="257">
        <f>IF($E$3=0,-1,IF($P44="","",Risk_Computations!BM28))</f>
        <v>-1.2610449511706466E-2</v>
      </c>
      <c r="U44" s="258">
        <f>IF($E$3=0,-1,IF($P44="","",Risk_Computations!BN28))</f>
        <v>-1.0332191801900993E-2</v>
      </c>
      <c r="V44" s="259">
        <f>IF($E$3=0,-1,IF($P44="","",Risk_Computations!BO28))</f>
        <v>-0.14585682727884602</v>
      </c>
      <c r="W44" s="260">
        <f t="shared" si="1"/>
        <v>-1.0332191801900992</v>
      </c>
      <c r="X44" s="289"/>
      <c r="Y44" s="268"/>
      <c r="Z44" s="268"/>
      <c r="AA44" s="268"/>
      <c r="AB44" s="268"/>
      <c r="AC44" s="268"/>
      <c r="AD44" s="268"/>
      <c r="AE44" s="268"/>
      <c r="AF44" s="268"/>
      <c r="AG44" s="269"/>
    </row>
    <row r="45" spans="1:33" x14ac:dyDescent="0.25">
      <c r="A45" s="289"/>
      <c r="B45" s="91">
        <v>24</v>
      </c>
      <c r="C45" s="478">
        <v>6</v>
      </c>
      <c r="D45" s="479">
        <v>6</v>
      </c>
      <c r="E45" s="479" t="s">
        <v>4</v>
      </c>
      <c r="F45" s="479">
        <v>3</v>
      </c>
      <c r="G45" s="479"/>
      <c r="H45" s="480"/>
      <c r="I45" s="481"/>
      <c r="J45" s="482">
        <v>100</v>
      </c>
      <c r="K45" s="483"/>
      <c r="L45" s="262" t="str">
        <f t="shared" si="2"/>
        <v>OK</v>
      </c>
      <c r="M45" s="276"/>
      <c r="N45" s="88">
        <f>Risk_Computations!Q29</f>
        <v>6</v>
      </c>
      <c r="O45" s="86">
        <f>Risk_Computations!R29</f>
        <v>9</v>
      </c>
      <c r="P45" s="101" t="str">
        <f>IF(C45="","",Risk_Computations!S29)</f>
        <v>B</v>
      </c>
      <c r="Q45" s="102" t="str">
        <f t="shared" si="3"/>
        <v>B</v>
      </c>
      <c r="R45" s="217">
        <f>Risk_Computations!V29</f>
        <v>95</v>
      </c>
      <c r="S45" s="268"/>
      <c r="T45" s="257">
        <f>IF($E$3=0,-1,IF($P45="","",Risk_Computations!BM29))</f>
        <v>-1.26168721423679E-2</v>
      </c>
      <c r="U45" s="258">
        <f>IF($E$3=0,-1,IF($P45="","",Risk_Computations!BN29))</f>
        <v>-1.032592122669262E-2</v>
      </c>
      <c r="V45" s="259">
        <f>IF($E$3=0,-1,IF($P45="","",Risk_Computations!BO29))</f>
        <v>-0.14585376356487986</v>
      </c>
      <c r="W45" s="260">
        <f t="shared" si="1"/>
        <v>-1.032592122669262</v>
      </c>
      <c r="X45" s="289"/>
      <c r="Y45" s="268"/>
      <c r="Z45" s="268"/>
      <c r="AA45" s="268"/>
      <c r="AB45" s="268"/>
      <c r="AC45" s="268"/>
      <c r="AD45" s="268"/>
      <c r="AE45" s="268"/>
      <c r="AF45" s="268"/>
      <c r="AG45" s="269"/>
    </row>
    <row r="46" spans="1:33" x14ac:dyDescent="0.25">
      <c r="A46" s="289"/>
      <c r="B46" s="91">
        <v>25</v>
      </c>
      <c r="C46" s="478">
        <v>8</v>
      </c>
      <c r="D46" s="479">
        <v>8</v>
      </c>
      <c r="E46" s="479">
        <v>3</v>
      </c>
      <c r="F46" s="479">
        <v>8</v>
      </c>
      <c r="G46" s="479">
        <v>4</v>
      </c>
      <c r="H46" s="480"/>
      <c r="I46" s="481"/>
      <c r="J46" s="482">
        <v>100</v>
      </c>
      <c r="K46" s="483"/>
      <c r="L46" s="262" t="str">
        <f t="shared" si="2"/>
        <v>OK</v>
      </c>
      <c r="M46" s="276"/>
      <c r="N46" s="88">
        <f>Risk_Computations!Q30</f>
        <v>5</v>
      </c>
      <c r="O46" s="86">
        <f>Risk_Computations!R30</f>
        <v>6</v>
      </c>
      <c r="P46" s="101" t="str">
        <f>IF(C46="","",Risk_Computations!S30)</f>
        <v>B</v>
      </c>
      <c r="Q46" s="102" t="str">
        <f t="shared" si="3"/>
        <v>B</v>
      </c>
      <c r="R46" s="217">
        <f>Risk_Computations!V30</f>
        <v>95</v>
      </c>
      <c r="S46" s="268"/>
      <c r="T46" s="257">
        <f>IF($E$3=0,-1,IF($P46="","",Risk_Computations!BM30))</f>
        <v>-1.2620629815498729E-2</v>
      </c>
      <c r="U46" s="258">
        <f>IF($E$3=0,-1,IF($P46="","",Risk_Computations!BN30))</f>
        <v>-1.0322337130344196E-2</v>
      </c>
      <c r="V46" s="259">
        <f>IF($E$3=0,-1,IF($P46="","",Risk_Computations!BO30))</f>
        <v>-0.14588243214937208</v>
      </c>
      <c r="W46" s="260">
        <f t="shared" si="1"/>
        <v>-1.0322337130344197</v>
      </c>
      <c r="X46" s="289"/>
      <c r="Y46" s="268"/>
      <c r="Z46" s="268"/>
      <c r="AA46" s="268"/>
      <c r="AB46" s="268"/>
      <c r="AC46" s="268"/>
      <c r="AD46" s="268"/>
      <c r="AE46" s="268"/>
      <c r="AF46" s="268"/>
      <c r="AG46" s="269"/>
    </row>
    <row r="47" spans="1:33" x14ac:dyDescent="0.25">
      <c r="A47" s="289"/>
      <c r="B47" s="91">
        <v>26</v>
      </c>
      <c r="C47" s="478">
        <v>9</v>
      </c>
      <c r="D47" s="479">
        <v>9</v>
      </c>
      <c r="E47" s="479">
        <v>3</v>
      </c>
      <c r="F47" s="479" t="s">
        <v>6</v>
      </c>
      <c r="G47" s="479"/>
      <c r="H47" s="480"/>
      <c r="I47" s="481"/>
      <c r="J47" s="482">
        <v>100</v>
      </c>
      <c r="K47" s="483"/>
      <c r="L47" s="262" t="str">
        <f t="shared" si="2"/>
        <v>OK</v>
      </c>
      <c r="M47" s="276"/>
      <c r="N47" s="88">
        <f>Risk_Computations!Q31</f>
        <v>2</v>
      </c>
      <c r="O47" s="86">
        <f>Risk_Computations!R31</f>
        <v>9</v>
      </c>
      <c r="P47" s="101" t="str">
        <f>IF(C47="","",Risk_Computations!S31)</f>
        <v>B</v>
      </c>
      <c r="Q47" s="102" t="str">
        <f t="shared" si="3"/>
        <v>B</v>
      </c>
      <c r="R47" s="217">
        <f>Risk_Computations!V31</f>
        <v>95</v>
      </c>
      <c r="S47" s="268"/>
      <c r="T47" s="257">
        <f>IF($E$3=0,-1,IF($P47="","",Risk_Computations!BM31))</f>
        <v>-1.2623948685893768E-2</v>
      </c>
      <c r="U47" s="258">
        <f>IF($E$3=0,-1,IF($P47="","",Risk_Computations!BN31))</f>
        <v>-1.0319134419831654E-2</v>
      </c>
      <c r="V47" s="259">
        <f>IF($E$3=0,-1,IF($P47="","",Risk_Computations!BO31))</f>
        <v>-0.14589437987385312</v>
      </c>
      <c r="W47" s="260">
        <f t="shared" si="1"/>
        <v>-1.0319134419831655</v>
      </c>
      <c r="X47" s="289"/>
      <c r="Y47" s="268"/>
      <c r="Z47" s="268"/>
      <c r="AA47" s="268"/>
      <c r="AB47" s="268"/>
      <c r="AC47" s="268"/>
      <c r="AD47" s="268"/>
      <c r="AE47" s="268"/>
      <c r="AF47" s="268"/>
      <c r="AG47" s="269"/>
    </row>
    <row r="48" spans="1:33" x14ac:dyDescent="0.25">
      <c r="A48" s="289"/>
      <c r="B48" s="91">
        <v>27</v>
      </c>
      <c r="C48" s="478" t="s">
        <v>5</v>
      </c>
      <c r="D48" s="479">
        <v>3</v>
      </c>
      <c r="E48" s="479">
        <v>7</v>
      </c>
      <c r="F48" s="479" t="s">
        <v>5</v>
      </c>
      <c r="G48" s="479">
        <v>4</v>
      </c>
      <c r="H48" s="480"/>
      <c r="I48" s="481">
        <v>100</v>
      </c>
      <c r="J48" s="482"/>
      <c r="K48" s="483"/>
      <c r="L48" s="262" t="str">
        <f t="shared" si="2"/>
        <v>OK</v>
      </c>
      <c r="M48" s="276"/>
      <c r="N48" s="88">
        <f>Risk_Computations!Q32</f>
        <v>7</v>
      </c>
      <c r="O48" s="86">
        <f>Risk_Computations!R32</f>
        <v>7</v>
      </c>
      <c r="P48" s="101" t="str">
        <f>IF(C48="","",Risk_Computations!S32)</f>
        <v>T</v>
      </c>
      <c r="Q48" s="102" t="str">
        <f t="shared" si="3"/>
        <v>P</v>
      </c>
      <c r="R48" s="217">
        <f>Risk_Computations!V32</f>
        <v>0</v>
      </c>
      <c r="S48" s="268"/>
      <c r="T48" s="257">
        <f>IF($E$3=0,-1,IF($P48="","",Risk_Computations!BM32))</f>
        <v>-1.2627516210693863E-2</v>
      </c>
      <c r="U48" s="258">
        <f>IF($E$3=0,-1,IF($P48="","",Risk_Computations!BN32))</f>
        <v>-1.0315651546244125E-2</v>
      </c>
      <c r="V48" s="259">
        <f>IF($E$3=0,-1,IF($P48="","",Risk_Computations!BO32))</f>
        <v>-0.14589274658748114</v>
      </c>
      <c r="W48" s="260">
        <f t="shared" si="1"/>
        <v>-1.2627516210693863</v>
      </c>
      <c r="X48" s="289"/>
      <c r="Y48" s="268"/>
      <c r="Z48" s="268"/>
      <c r="AA48" s="268"/>
      <c r="AB48" s="268"/>
      <c r="AC48" s="268"/>
      <c r="AD48" s="268"/>
      <c r="AE48" s="268"/>
      <c r="AF48" s="268"/>
      <c r="AG48" s="269"/>
    </row>
    <row r="49" spans="1:33" x14ac:dyDescent="0.25">
      <c r="A49" s="289"/>
      <c r="B49" s="91">
        <v>28</v>
      </c>
      <c r="C49" s="478">
        <v>8</v>
      </c>
      <c r="D49" s="479">
        <v>2</v>
      </c>
      <c r="E49" s="479">
        <v>4</v>
      </c>
      <c r="F49" s="479" t="s">
        <v>5</v>
      </c>
      <c r="G49" s="479">
        <v>6</v>
      </c>
      <c r="H49" s="480">
        <v>6</v>
      </c>
      <c r="I49" s="481"/>
      <c r="J49" s="482">
        <v>100</v>
      </c>
      <c r="K49" s="483"/>
      <c r="L49" s="262" t="str">
        <f t="shared" si="2"/>
        <v>OK</v>
      </c>
      <c r="M49" s="276"/>
      <c r="N49" s="88">
        <f>Risk_Computations!Q33</f>
        <v>8</v>
      </c>
      <c r="O49" s="86">
        <f>Risk_Computations!R33</f>
        <v>8</v>
      </c>
      <c r="P49" s="101" t="str">
        <f>IF(C49="","",Risk_Computations!S33)</f>
        <v>T</v>
      </c>
      <c r="Q49" s="102" t="str">
        <f t="shared" si="3"/>
        <v>B</v>
      </c>
      <c r="R49" s="217">
        <f>Risk_Computations!V33</f>
        <v>0</v>
      </c>
      <c r="S49" s="268"/>
      <c r="T49" s="257">
        <f>IF($E$3=0,-1,IF($P49="","",Risk_Computations!BM33))</f>
        <v>-1.263230369232079E-2</v>
      </c>
      <c r="U49" s="258">
        <f>IF($E$3=0,-1,IF($P49="","",Risk_Computations!BN33))</f>
        <v>-1.0310994838060673E-2</v>
      </c>
      <c r="V49" s="259">
        <f>IF($E$3=0,-1,IF($P49="","",Risk_Computations!BO33))</f>
        <v>-0.14589673769250722</v>
      </c>
      <c r="W49" s="260">
        <f t="shared" si="1"/>
        <v>-1.0310994838060674</v>
      </c>
      <c r="X49" s="289"/>
      <c r="Y49" s="268"/>
      <c r="Z49" s="268"/>
      <c r="AA49" s="268"/>
      <c r="AB49" s="268"/>
      <c r="AC49" s="268"/>
      <c r="AD49" s="268"/>
      <c r="AE49" s="268"/>
      <c r="AF49" s="268"/>
      <c r="AG49" s="269"/>
    </row>
    <row r="50" spans="1:33" x14ac:dyDescent="0.25">
      <c r="A50" s="289"/>
      <c r="B50" s="91">
        <v>29</v>
      </c>
      <c r="C50" s="478" t="s">
        <v>4</v>
      </c>
      <c r="D50" s="479">
        <v>9</v>
      </c>
      <c r="E50" s="479" t="s">
        <v>6</v>
      </c>
      <c r="F50" s="479">
        <v>0</v>
      </c>
      <c r="G50" s="479"/>
      <c r="H50" s="480"/>
      <c r="I50" s="481">
        <v>100</v>
      </c>
      <c r="J50" s="482"/>
      <c r="K50" s="483"/>
      <c r="L50" s="262" t="str">
        <f t="shared" si="2"/>
        <v>OK</v>
      </c>
      <c r="M50" s="276"/>
      <c r="N50" s="88">
        <f>Risk_Computations!Q34</f>
        <v>0</v>
      </c>
      <c r="O50" s="86">
        <f>Risk_Computations!R34</f>
        <v>9</v>
      </c>
      <c r="P50" s="101" t="str">
        <f>IF(C50="","",Risk_Computations!S34)</f>
        <v>B</v>
      </c>
      <c r="Q50" s="102" t="str">
        <f t="shared" si="3"/>
        <v>P</v>
      </c>
      <c r="R50" s="217">
        <f>Risk_Computations!V34</f>
        <v>-100</v>
      </c>
      <c r="S50" s="268"/>
      <c r="T50" s="257">
        <f>IF($E$3=0,-1,IF($P50="","",Risk_Computations!BM34))</f>
        <v>-1.2635632657060851E-2</v>
      </c>
      <c r="U50" s="258">
        <f>IF($E$3=0,-1,IF($P50="","",Risk_Computations!BN34))</f>
        <v>-1.0307812847787126E-2</v>
      </c>
      <c r="V50" s="259">
        <f>IF($E$3=0,-1,IF($P50="","",Risk_Computations!BO34))</f>
        <v>-0.14591968781885811</v>
      </c>
      <c r="W50" s="260">
        <f t="shared" si="1"/>
        <v>-1.2635632657060851</v>
      </c>
      <c r="X50" s="289"/>
      <c r="Y50" s="268"/>
      <c r="Z50" s="268"/>
      <c r="AA50" s="268"/>
      <c r="AB50" s="268"/>
      <c r="AC50" s="268"/>
      <c r="AD50" s="268"/>
      <c r="AE50" s="268"/>
      <c r="AF50" s="268"/>
      <c r="AG50" s="269"/>
    </row>
    <row r="51" spans="1:33" x14ac:dyDescent="0.25">
      <c r="A51" s="289"/>
      <c r="B51" s="91">
        <v>30</v>
      </c>
      <c r="C51" s="478">
        <v>6</v>
      </c>
      <c r="D51" s="479">
        <v>9</v>
      </c>
      <c r="E51" s="479">
        <v>2</v>
      </c>
      <c r="F51" s="479">
        <v>9</v>
      </c>
      <c r="G51" s="479"/>
      <c r="H51" s="480"/>
      <c r="I51" s="481"/>
      <c r="J51" s="482">
        <v>100</v>
      </c>
      <c r="K51" s="483"/>
      <c r="L51" s="262" t="str">
        <f t="shared" si="2"/>
        <v>OK</v>
      </c>
      <c r="M51" s="276"/>
      <c r="N51" s="88">
        <f>Risk_Computations!Q35</f>
        <v>8</v>
      </c>
      <c r="O51" s="86">
        <f>Risk_Computations!R35</f>
        <v>8</v>
      </c>
      <c r="P51" s="101" t="str">
        <f>IF(C51="","",Risk_Computations!S35)</f>
        <v>T</v>
      </c>
      <c r="Q51" s="102" t="str">
        <f t="shared" si="3"/>
        <v>B</v>
      </c>
      <c r="R51" s="217">
        <f>Risk_Computations!V35</f>
        <v>0</v>
      </c>
      <c r="S51" s="268"/>
      <c r="T51" s="257">
        <f>IF($E$3=0,-1,IF($P51="","",Risk_Computations!BM35))</f>
        <v>-1.263927457740871E-2</v>
      </c>
      <c r="U51" s="258">
        <f>IF($E$3=0,-1,IF($P51="","",Risk_Computations!BN35))</f>
        <v>-1.0304272955293835E-2</v>
      </c>
      <c r="V51" s="259">
        <f>IF($E$3=0,-1,IF($P51="","",Risk_Computations!BO35))</f>
        <v>-0.14592364056347071</v>
      </c>
      <c r="W51" s="260">
        <f t="shared" si="1"/>
        <v>-1.0304272955293836</v>
      </c>
      <c r="X51" s="289"/>
      <c r="Y51" s="268"/>
      <c r="Z51" s="268"/>
      <c r="AA51" s="268"/>
      <c r="AB51" s="268"/>
      <c r="AC51" s="268"/>
      <c r="AD51" s="268"/>
      <c r="AE51" s="268"/>
      <c r="AF51" s="268"/>
      <c r="AG51" s="269"/>
    </row>
    <row r="52" spans="1:33" x14ac:dyDescent="0.25">
      <c r="A52" s="289"/>
      <c r="B52" s="91">
        <v>31</v>
      </c>
      <c r="C52" s="478">
        <v>5</v>
      </c>
      <c r="D52" s="479">
        <v>7</v>
      </c>
      <c r="E52" s="479">
        <v>6</v>
      </c>
      <c r="F52" s="479">
        <v>2</v>
      </c>
      <c r="G52" s="479"/>
      <c r="H52" s="480"/>
      <c r="I52" s="481"/>
      <c r="J52" s="482">
        <v>100</v>
      </c>
      <c r="K52" s="483"/>
      <c r="L52" s="262" t="str">
        <f t="shared" si="2"/>
        <v>OK</v>
      </c>
      <c r="M52" s="276"/>
      <c r="N52" s="88">
        <f>Risk_Computations!Q36</f>
        <v>1</v>
      </c>
      <c r="O52" s="86">
        <f>Risk_Computations!R36</f>
        <v>9</v>
      </c>
      <c r="P52" s="101" t="str">
        <f>IF(C52="","",Risk_Computations!S36)</f>
        <v>B</v>
      </c>
      <c r="Q52" s="102" t="str">
        <f t="shared" si="3"/>
        <v>B</v>
      </c>
      <c r="R52" s="217">
        <f>Risk_Computations!V36</f>
        <v>95</v>
      </c>
      <c r="S52" s="268"/>
      <c r="T52" s="257">
        <f>IF($E$3=0,-1,IF($P52="","",Risk_Computations!BM36))</f>
        <v>-1.2641753155982883E-2</v>
      </c>
      <c r="U52" s="258">
        <f>IF($E$3=0,-1,IF($P52="","",Risk_Computations!BN36))</f>
        <v>-1.0301886486262284E-2</v>
      </c>
      <c r="V52" s="259">
        <f>IF($E$3=0,-1,IF($P52="","",Risk_Computations!BO36))</f>
        <v>-0.14593449279226869</v>
      </c>
      <c r="W52" s="260">
        <f t="shared" si="1"/>
        <v>-1.0301886486262284</v>
      </c>
      <c r="X52" s="289"/>
      <c r="Y52" s="268"/>
      <c r="Z52" s="268"/>
      <c r="AA52" s="268"/>
      <c r="AB52" s="268"/>
      <c r="AC52" s="268"/>
      <c r="AD52" s="268"/>
      <c r="AE52" s="268"/>
      <c r="AF52" s="268"/>
      <c r="AG52" s="269"/>
    </row>
    <row r="53" spans="1:33" x14ac:dyDescent="0.25">
      <c r="A53" s="289"/>
      <c r="B53" s="91">
        <v>32</v>
      </c>
      <c r="C53" s="478">
        <v>1</v>
      </c>
      <c r="D53" s="479">
        <v>6</v>
      </c>
      <c r="E53" s="479">
        <v>8</v>
      </c>
      <c r="F53" s="479">
        <v>0</v>
      </c>
      <c r="G53" s="479"/>
      <c r="H53" s="480"/>
      <c r="I53" s="481"/>
      <c r="J53" s="482">
        <v>100</v>
      </c>
      <c r="K53" s="483"/>
      <c r="L53" s="262" t="str">
        <f t="shared" si="2"/>
        <v>OK</v>
      </c>
      <c r="M53" s="276"/>
      <c r="N53" s="88">
        <f>Risk_Computations!Q37</f>
        <v>9</v>
      </c>
      <c r="O53" s="86">
        <f>Risk_Computations!R37</f>
        <v>6</v>
      </c>
      <c r="P53" s="101" t="str">
        <f>IF(C53="","",Risk_Computations!S37)</f>
        <v>P</v>
      </c>
      <c r="Q53" s="102" t="str">
        <f t="shared" si="3"/>
        <v>B</v>
      </c>
      <c r="R53" s="217">
        <f>Risk_Computations!V37</f>
        <v>-100</v>
      </c>
      <c r="S53" s="268"/>
      <c r="T53" s="257">
        <f>IF($E$3=0,-1,IF($P53="","",Risk_Computations!BM37))</f>
        <v>-1.2642060435169208E-2</v>
      </c>
      <c r="U53" s="258">
        <f>IF($E$3=0,-1,IF($P53="","",Risk_Computations!BN37))</f>
        <v>-1.0301680547510851E-2</v>
      </c>
      <c r="V53" s="259">
        <f>IF($E$3=0,-1,IF($P53="","",Risk_Computations!BO37))</f>
        <v>-0.14596820983593395</v>
      </c>
      <c r="W53" s="260">
        <f t="shared" si="1"/>
        <v>-1.0301680547510852</v>
      </c>
      <c r="X53" s="289"/>
      <c r="Y53" s="268"/>
      <c r="Z53" s="268"/>
      <c r="AA53" s="268"/>
      <c r="AB53" s="268"/>
      <c r="AC53" s="268"/>
      <c r="AD53" s="268"/>
      <c r="AE53" s="268"/>
      <c r="AF53" s="268"/>
      <c r="AG53" s="269"/>
    </row>
    <row r="54" spans="1:33" x14ac:dyDescent="0.25">
      <c r="A54" s="289"/>
      <c r="B54" s="91">
        <v>33</v>
      </c>
      <c r="C54" s="478">
        <v>4</v>
      </c>
      <c r="D54" s="479">
        <v>5</v>
      </c>
      <c r="E54" s="479">
        <v>4</v>
      </c>
      <c r="F54" s="479">
        <v>7</v>
      </c>
      <c r="G54" s="479"/>
      <c r="H54" s="480"/>
      <c r="I54" s="481"/>
      <c r="J54" s="482">
        <v>100</v>
      </c>
      <c r="K54" s="483"/>
      <c r="L54" s="262" t="str">
        <f t="shared" si="2"/>
        <v>OK</v>
      </c>
      <c r="M54" s="276"/>
      <c r="N54" s="88">
        <f>Risk_Computations!Q38</f>
        <v>8</v>
      </c>
      <c r="O54" s="86">
        <f>Risk_Computations!R38</f>
        <v>2</v>
      </c>
      <c r="P54" s="101" t="str">
        <f>IF(C54="","",Risk_Computations!S38)</f>
        <v>P</v>
      </c>
      <c r="Q54" s="102" t="str">
        <f t="shared" si="3"/>
        <v>B</v>
      </c>
      <c r="R54" s="217">
        <f>Risk_Computations!V38</f>
        <v>-100</v>
      </c>
      <c r="S54" s="268"/>
      <c r="T54" s="257">
        <f>IF($E$3=0,-1,IF($P54="","",Risk_Computations!BM38))</f>
        <v>-1.2641627743603685E-2</v>
      </c>
      <c r="U54" s="258">
        <f>IF($E$3=0,-1,IF($P54="","",Risk_Computations!BN38))</f>
        <v>-1.0302189569872807E-2</v>
      </c>
      <c r="V54" s="259">
        <f>IF($E$3=0,-1,IF($P54="","",Risk_Computations!BO38))</f>
        <v>-0.14599958314690234</v>
      </c>
      <c r="W54" s="260">
        <f t="shared" si="1"/>
        <v>-1.0302189569872806</v>
      </c>
      <c r="X54" s="289"/>
      <c r="Y54" s="268"/>
      <c r="Z54" s="268"/>
      <c r="AA54" s="268"/>
      <c r="AB54" s="268"/>
      <c r="AC54" s="268"/>
      <c r="AD54" s="268"/>
      <c r="AE54" s="268"/>
      <c r="AF54" s="268"/>
      <c r="AG54" s="269"/>
    </row>
    <row r="55" spans="1:33" x14ac:dyDescent="0.25">
      <c r="A55" s="289"/>
      <c r="B55" s="91">
        <v>34</v>
      </c>
      <c r="C55" s="478">
        <v>9</v>
      </c>
      <c r="D55" s="479" t="s">
        <v>4</v>
      </c>
      <c r="E55" s="479">
        <v>8</v>
      </c>
      <c r="F55" s="479">
        <v>0</v>
      </c>
      <c r="G55" s="479" t="s">
        <v>6</v>
      </c>
      <c r="H55" s="480"/>
      <c r="I55" s="481">
        <v>100</v>
      </c>
      <c r="J55" s="482"/>
      <c r="K55" s="483"/>
      <c r="L55" s="262" t="str">
        <f t="shared" si="2"/>
        <v>OK</v>
      </c>
      <c r="M55" s="276"/>
      <c r="N55" s="88">
        <f>Risk_Computations!Q39</f>
        <v>7</v>
      </c>
      <c r="O55" s="86">
        <f>Risk_Computations!R39</f>
        <v>0</v>
      </c>
      <c r="P55" s="101" t="str">
        <f>IF(C55="","",Risk_Computations!S39)</f>
        <v>P</v>
      </c>
      <c r="Q55" s="102" t="str">
        <f t="shared" si="3"/>
        <v>P</v>
      </c>
      <c r="R55" s="217">
        <f>Risk_Computations!V39</f>
        <v>100</v>
      </c>
      <c r="S55" s="268"/>
      <c r="T55" s="257">
        <f>IF($E$3=0,-1,IF($P55="","",Risk_Computations!BM39))</f>
        <v>-1.2641404892536037E-2</v>
      </c>
      <c r="U55" s="258">
        <f>IF($E$3=0,-1,IF($P55="","",Risk_Computations!BN39))</f>
        <v>-1.0302520815510044E-2</v>
      </c>
      <c r="V55" s="259">
        <f>IF($E$3=0,-1,IF($P55="","",Risk_Computations!BO39))</f>
        <v>-0.14604061085067155</v>
      </c>
      <c r="W55" s="260">
        <f t="shared" si="1"/>
        <v>-1.2641404892536037</v>
      </c>
      <c r="X55" s="289"/>
      <c r="Y55" s="268"/>
      <c r="Z55" s="268"/>
      <c r="AA55" s="268"/>
      <c r="AB55" s="268"/>
      <c r="AC55" s="268"/>
      <c r="AD55" s="268"/>
      <c r="AE55" s="268"/>
      <c r="AF55" s="268"/>
      <c r="AG55" s="269"/>
    </row>
    <row r="56" spans="1:33" x14ac:dyDescent="0.25">
      <c r="A56" s="289"/>
      <c r="B56" s="91">
        <v>35</v>
      </c>
      <c r="C56" s="478">
        <v>9</v>
      </c>
      <c r="D56" s="479" t="s">
        <v>6</v>
      </c>
      <c r="E56" s="479">
        <v>0</v>
      </c>
      <c r="F56" s="479">
        <v>2</v>
      </c>
      <c r="G56" s="479"/>
      <c r="H56" s="480"/>
      <c r="I56" s="481">
        <v>100</v>
      </c>
      <c r="J56" s="482"/>
      <c r="K56" s="483"/>
      <c r="L56" s="262" t="str">
        <f t="shared" si="2"/>
        <v>OK</v>
      </c>
      <c r="M56" s="276"/>
      <c r="N56" s="88">
        <f>Risk_Computations!Q40</f>
        <v>9</v>
      </c>
      <c r="O56" s="86">
        <f>Risk_Computations!R40</f>
        <v>2</v>
      </c>
      <c r="P56" s="101" t="str">
        <f>IF(C56="","",Risk_Computations!S40)</f>
        <v>P</v>
      </c>
      <c r="Q56" s="102" t="str">
        <f t="shared" si="3"/>
        <v>P</v>
      </c>
      <c r="R56" s="217">
        <f>Risk_Computations!V40</f>
        <v>100</v>
      </c>
      <c r="S56" s="268"/>
      <c r="T56" s="257">
        <f>IF($E$3=0,-1,IF($P56="","",Risk_Computations!BM40))</f>
        <v>-1.2641290055222618E-2</v>
      </c>
      <c r="U56" s="258">
        <f>IF($E$3=0,-1,IF($P56="","",Risk_Computations!BN40))</f>
        <v>-1.0302695563442921E-2</v>
      </c>
      <c r="V56" s="259">
        <f>IF($E$3=0,-1,IF($P56="","",Risk_Computations!BO40))</f>
        <v>-0.14606321220872198</v>
      </c>
      <c r="W56" s="260">
        <f t="shared" si="1"/>
        <v>-1.2641290055222618</v>
      </c>
      <c r="X56" s="289"/>
      <c r="Y56" s="268"/>
      <c r="Z56" s="268"/>
      <c r="AA56" s="268"/>
      <c r="AB56" s="268"/>
      <c r="AC56" s="268"/>
      <c r="AD56" s="268"/>
      <c r="AE56" s="268"/>
      <c r="AF56" s="268"/>
      <c r="AG56" s="269"/>
    </row>
    <row r="57" spans="1:33" x14ac:dyDescent="0.25">
      <c r="A57" s="289"/>
      <c r="B57" s="91">
        <v>36</v>
      </c>
      <c r="C57" s="478">
        <v>7</v>
      </c>
      <c r="D57" s="479" t="s">
        <v>5</v>
      </c>
      <c r="E57" s="479">
        <v>6</v>
      </c>
      <c r="F57" s="479">
        <v>0</v>
      </c>
      <c r="G57" s="479" t="s">
        <v>5</v>
      </c>
      <c r="H57" s="480">
        <v>0</v>
      </c>
      <c r="I57" s="481">
        <v>100</v>
      </c>
      <c r="J57" s="482"/>
      <c r="K57" s="483"/>
      <c r="L57" s="262" t="str">
        <f t="shared" si="2"/>
        <v>OK</v>
      </c>
      <c r="M57" s="276"/>
      <c r="N57" s="88">
        <f>Risk_Computations!Q41</f>
        <v>3</v>
      </c>
      <c r="O57" s="86">
        <f>Risk_Computations!R41</f>
        <v>0</v>
      </c>
      <c r="P57" s="101" t="str">
        <f>IF(C57="","",Risk_Computations!S41)</f>
        <v>P</v>
      </c>
      <c r="Q57" s="102" t="str">
        <f t="shared" si="3"/>
        <v>P</v>
      </c>
      <c r="R57" s="217">
        <f>Risk_Computations!V41</f>
        <v>100</v>
      </c>
      <c r="S57" s="268"/>
      <c r="T57" s="257">
        <f>IF($E$3=0,-1,IF($P57="","",Risk_Computations!BM41))</f>
        <v>-1.2641712652214821E-2</v>
      </c>
      <c r="U57" s="258">
        <f>IF($E$3=0,-1,IF($P57="","",Risk_Computations!BN41))</f>
        <v>-1.0302321822412053E-2</v>
      </c>
      <c r="V57" s="259">
        <f>IF($E$3=0,-1,IF($P57="","",Risk_Computations!BO41))</f>
        <v>-0.14607699698235385</v>
      </c>
      <c r="W57" s="260">
        <f t="shared" si="1"/>
        <v>-1.264171265221482</v>
      </c>
      <c r="X57" s="289"/>
      <c r="Y57" s="268"/>
      <c r="Z57" s="268"/>
      <c r="AA57" s="268"/>
      <c r="AB57" s="268"/>
      <c r="AC57" s="268"/>
      <c r="AD57" s="268"/>
      <c r="AE57" s="268"/>
      <c r="AF57" s="268"/>
      <c r="AG57" s="269"/>
    </row>
    <row r="58" spans="1:33" x14ac:dyDescent="0.25">
      <c r="A58" s="289"/>
      <c r="B58" s="91">
        <v>37</v>
      </c>
      <c r="C58" s="478" t="s">
        <v>5</v>
      </c>
      <c r="D58" s="479">
        <v>4</v>
      </c>
      <c r="E58" s="479">
        <v>2</v>
      </c>
      <c r="F58" s="479" t="s">
        <v>5</v>
      </c>
      <c r="G58" s="479">
        <v>6</v>
      </c>
      <c r="H58" s="480">
        <v>0</v>
      </c>
      <c r="I58" s="481"/>
      <c r="J58" s="482">
        <v>100</v>
      </c>
      <c r="K58" s="483"/>
      <c r="L58" s="262" t="str">
        <f t="shared" si="2"/>
        <v>OK</v>
      </c>
      <c r="M58" s="276"/>
      <c r="N58" s="88">
        <f>Risk_Computations!Q42</f>
        <v>8</v>
      </c>
      <c r="O58" s="86">
        <f>Risk_Computations!R42</f>
        <v>4</v>
      </c>
      <c r="P58" s="101" t="str">
        <f>IF(C58="","",Risk_Computations!S42)</f>
        <v>P</v>
      </c>
      <c r="Q58" s="102" t="str">
        <f t="shared" si="3"/>
        <v>B</v>
      </c>
      <c r="R58" s="217">
        <f>Risk_Computations!V42</f>
        <v>-100</v>
      </c>
      <c r="S58" s="268"/>
      <c r="T58" s="257">
        <f>IF($E$3=0,-1,IF($P58="","",Risk_Computations!BM42))</f>
        <v>-1.2641549468777727E-2</v>
      </c>
      <c r="U58" s="258">
        <f>IF($E$3=0,-1,IF($P58="","",Risk_Computations!BN42))</f>
        <v>-1.0302520243302499E-2</v>
      </c>
      <c r="V58" s="259">
        <f>IF($E$3=0,-1,IF($P58="","",Risk_Computations!BO42))</f>
        <v>-0.14609115111711124</v>
      </c>
      <c r="W58" s="260">
        <f t="shared" si="1"/>
        <v>-1.0302520243302498</v>
      </c>
      <c r="X58" s="289"/>
      <c r="Y58" s="268"/>
      <c r="Z58" s="268"/>
      <c r="AA58" s="268"/>
      <c r="AB58" s="268"/>
      <c r="AC58" s="268"/>
      <c r="AD58" s="268"/>
      <c r="AE58" s="268"/>
      <c r="AF58" s="268"/>
      <c r="AG58" s="269"/>
    </row>
    <row r="59" spans="1:33" x14ac:dyDescent="0.25">
      <c r="A59" s="289"/>
      <c r="B59" s="91">
        <v>38</v>
      </c>
      <c r="C59" s="478">
        <v>5</v>
      </c>
      <c r="D59" s="479">
        <v>7</v>
      </c>
      <c r="E59" s="479" t="s">
        <v>4</v>
      </c>
      <c r="F59" s="479">
        <v>3</v>
      </c>
      <c r="G59" s="479">
        <v>0</v>
      </c>
      <c r="H59" s="480" t="s">
        <v>5</v>
      </c>
      <c r="I59" s="481"/>
      <c r="J59" s="482">
        <v>100</v>
      </c>
      <c r="K59" s="483"/>
      <c r="L59" s="262" t="str">
        <f t="shared" si="2"/>
        <v>OK</v>
      </c>
      <c r="M59" s="276"/>
      <c r="N59" s="88">
        <f>Risk_Computations!Q43</f>
        <v>5</v>
      </c>
      <c r="O59" s="86">
        <f>Risk_Computations!R43</f>
        <v>0</v>
      </c>
      <c r="P59" s="101" t="str">
        <f>IF(C59="","",Risk_Computations!S43)</f>
        <v>P</v>
      </c>
      <c r="Q59" s="102" t="str">
        <f t="shared" si="3"/>
        <v>B</v>
      </c>
      <c r="R59" s="217">
        <f>Risk_Computations!V43</f>
        <v>-100</v>
      </c>
      <c r="S59" s="268"/>
      <c r="T59" s="257">
        <f>IF($E$3=0,-1,IF($P59="","",Risk_Computations!BM43))</f>
        <v>-1.2642015749028637E-2</v>
      </c>
      <c r="U59" s="258">
        <f>IF($E$3=0,-1,IF($P59="","",Risk_Computations!BN43))</f>
        <v>-1.0302099747386216E-2</v>
      </c>
      <c r="V59" s="259">
        <f>IF($E$3=0,-1,IF($P59="","",Risk_Computations!BO43))</f>
        <v>-0.14610343695251207</v>
      </c>
      <c r="W59" s="260">
        <f t="shared" si="1"/>
        <v>-1.0302099747386215</v>
      </c>
      <c r="X59" s="289"/>
      <c r="Y59" s="268"/>
      <c r="Z59" s="268"/>
      <c r="AA59" s="268"/>
      <c r="AB59" s="268"/>
      <c r="AC59" s="268"/>
      <c r="AD59" s="268"/>
      <c r="AE59" s="268"/>
      <c r="AF59" s="268"/>
      <c r="AG59" s="269"/>
    </row>
    <row r="60" spans="1:33" x14ac:dyDescent="0.25">
      <c r="A60" s="289"/>
      <c r="B60" s="91">
        <v>39</v>
      </c>
      <c r="C60" s="478">
        <v>6</v>
      </c>
      <c r="D60" s="479">
        <v>4</v>
      </c>
      <c r="E60" s="479" t="s">
        <v>4</v>
      </c>
      <c r="F60" s="479" t="s">
        <v>5</v>
      </c>
      <c r="G60" s="479">
        <v>6</v>
      </c>
      <c r="H60" s="480"/>
      <c r="I60" s="481"/>
      <c r="J60" s="482"/>
      <c r="K60" s="483"/>
      <c r="L60" s="262" t="str">
        <f t="shared" si="2"/>
        <v/>
      </c>
      <c r="M60" s="276"/>
      <c r="N60" s="88">
        <f>Risk_Computations!Q44</f>
        <v>6</v>
      </c>
      <c r="O60" s="86">
        <f>Risk_Computations!R44</f>
        <v>0</v>
      </c>
      <c r="P60" s="101" t="str">
        <f>IF(C60="","",Risk_Computations!S44)</f>
        <v>P</v>
      </c>
      <c r="Q60" s="102" t="str">
        <f t="shared" si="3"/>
        <v/>
      </c>
      <c r="R60" s="217">
        <f>Risk_Computations!V44</f>
        <v>0</v>
      </c>
      <c r="S60" s="268"/>
      <c r="T60" s="257">
        <f>IF($E$3=0,-1,IF($P60="","",Risk_Computations!BM44))</f>
        <v>-1.2642252118516923E-2</v>
      </c>
      <c r="U60" s="258">
        <f>IF($E$3=0,-1,IF($P60="","",Risk_Computations!BN44))</f>
        <v>-1.0301898217047679E-2</v>
      </c>
      <c r="V60" s="259">
        <f>IF($E$3=0,-1,IF($P60="","",Risk_Computations!BO44))</f>
        <v>-0.14611385172070801</v>
      </c>
      <c r="W60" s="260">
        <f t="shared" si="1"/>
        <v>0</v>
      </c>
      <c r="X60" s="289"/>
      <c r="Y60" s="268"/>
      <c r="Z60" s="268"/>
      <c r="AA60" s="268"/>
      <c r="AB60" s="268"/>
      <c r="AC60" s="268"/>
      <c r="AD60" s="268"/>
      <c r="AE60" s="268"/>
      <c r="AF60" s="268"/>
      <c r="AG60" s="269"/>
    </row>
    <row r="61" spans="1:33" x14ac:dyDescent="0.25">
      <c r="A61" s="289"/>
      <c r="B61" s="91">
        <v>40</v>
      </c>
      <c r="C61" s="478" t="s">
        <v>6</v>
      </c>
      <c r="D61" s="479">
        <v>5</v>
      </c>
      <c r="E61" s="479">
        <v>8</v>
      </c>
      <c r="F61" s="479" t="s">
        <v>4</v>
      </c>
      <c r="G61" s="479"/>
      <c r="H61" s="480"/>
      <c r="I61" s="481">
        <v>100</v>
      </c>
      <c r="J61" s="482"/>
      <c r="K61" s="483"/>
      <c r="L61" s="262" t="str">
        <f t="shared" si="2"/>
        <v>OK</v>
      </c>
      <c r="M61" s="276"/>
      <c r="N61" s="88">
        <f>Risk_Computations!Q45</f>
        <v>8</v>
      </c>
      <c r="O61" s="86">
        <f>Risk_Computations!R45</f>
        <v>5</v>
      </c>
      <c r="P61" s="101" t="str">
        <f>IF(C61="","",Risk_Computations!S45)</f>
        <v>P</v>
      </c>
      <c r="Q61" s="102" t="str">
        <f t="shared" si="3"/>
        <v>P</v>
      </c>
      <c r="R61" s="217">
        <f>Risk_Computations!V45</f>
        <v>100</v>
      </c>
      <c r="S61" s="268"/>
      <c r="T61" s="257">
        <f>IF($E$3=0,-1,IF($P61="","",Risk_Computations!BM45))</f>
        <v>-1.2642201221442989E-2</v>
      </c>
      <c r="U61" s="258">
        <f>IF($E$3=0,-1,IF($P61="","",Risk_Computations!BN45))</f>
        <v>-1.0301986832616799E-2</v>
      </c>
      <c r="V61" s="259">
        <f>IF($E$3=0,-1,IF($P61="","",Risk_Computations!BO45))</f>
        <v>-0.14612788845256966</v>
      </c>
      <c r="W61" s="260">
        <f t="shared" si="1"/>
        <v>-1.264220122144299</v>
      </c>
      <c r="X61" s="289"/>
      <c r="Y61" s="268"/>
      <c r="Z61" s="268"/>
      <c r="AA61" s="268"/>
      <c r="AB61" s="268"/>
      <c r="AC61" s="268"/>
      <c r="AD61" s="268"/>
      <c r="AE61" s="268"/>
      <c r="AF61" s="268"/>
      <c r="AG61" s="269"/>
    </row>
    <row r="62" spans="1:33" x14ac:dyDescent="0.25">
      <c r="A62" s="289"/>
      <c r="B62" s="91">
        <v>41</v>
      </c>
      <c r="C62" s="478" t="s">
        <v>5</v>
      </c>
      <c r="D62" s="479">
        <v>3</v>
      </c>
      <c r="E62" s="479" t="s">
        <v>4</v>
      </c>
      <c r="F62" s="479">
        <v>9</v>
      </c>
      <c r="G62" s="479">
        <v>0</v>
      </c>
      <c r="H62" s="480">
        <v>6</v>
      </c>
      <c r="I62" s="481">
        <v>100</v>
      </c>
      <c r="J62" s="482"/>
      <c r="K62" s="483"/>
      <c r="L62" s="262" t="str">
        <f t="shared" si="2"/>
        <v>OK</v>
      </c>
      <c r="M62" s="276"/>
      <c r="N62" s="88">
        <f>Risk_Computations!Q46</f>
        <v>0</v>
      </c>
      <c r="O62" s="86">
        <f>Risk_Computations!R46</f>
        <v>8</v>
      </c>
      <c r="P62" s="101" t="str">
        <f>IF(C62="","",Risk_Computations!S46)</f>
        <v>B</v>
      </c>
      <c r="Q62" s="102" t="str">
        <f t="shared" si="3"/>
        <v>P</v>
      </c>
      <c r="R62" s="217">
        <f>Risk_Computations!V46</f>
        <v>-100</v>
      </c>
      <c r="S62" s="268"/>
      <c r="T62" s="257">
        <f>IF($E$3=0,-1,IF($P62="","",Risk_Computations!BM46))</f>
        <v>-1.2641834801515357E-2</v>
      </c>
      <c r="U62" s="258">
        <f>IF($E$3=0,-1,IF($P62="","",Risk_Computations!BN46))</f>
        <v>-1.030236851771371E-2</v>
      </c>
      <c r="V62" s="259">
        <f>IF($E$3=0,-1,IF($P62="","",Risk_Computations!BO46))</f>
        <v>-0.1461366816929186</v>
      </c>
      <c r="W62" s="260">
        <f t="shared" si="1"/>
        <v>-1.2641834801515357</v>
      </c>
      <c r="X62" s="289"/>
      <c r="Y62" s="268"/>
      <c r="Z62" s="268"/>
      <c r="AA62" s="268"/>
      <c r="AB62" s="268"/>
      <c r="AC62" s="268"/>
      <c r="AD62" s="268"/>
      <c r="AE62" s="268"/>
      <c r="AF62" s="268"/>
      <c r="AG62" s="269"/>
    </row>
    <row r="63" spans="1:33" x14ac:dyDescent="0.25">
      <c r="A63" s="289"/>
      <c r="B63" s="91">
        <v>42</v>
      </c>
      <c r="C63" s="478">
        <v>5</v>
      </c>
      <c r="D63" s="479">
        <v>9</v>
      </c>
      <c r="E63" s="479" t="s">
        <v>6</v>
      </c>
      <c r="F63" s="479">
        <v>8</v>
      </c>
      <c r="G63" s="479">
        <v>0</v>
      </c>
      <c r="H63" s="480"/>
      <c r="I63" s="481">
        <v>100</v>
      </c>
      <c r="J63" s="482"/>
      <c r="K63" s="483"/>
      <c r="L63" s="262" t="str">
        <f t="shared" si="2"/>
        <v>OK</v>
      </c>
      <c r="M63" s="276"/>
      <c r="N63" s="88">
        <f>Risk_Computations!Q47</f>
        <v>5</v>
      </c>
      <c r="O63" s="86">
        <f>Risk_Computations!R47</f>
        <v>7</v>
      </c>
      <c r="P63" s="101" t="str">
        <f>IF(C63="","",Risk_Computations!S47)</f>
        <v>B</v>
      </c>
      <c r="Q63" s="102" t="str">
        <f t="shared" si="3"/>
        <v>P</v>
      </c>
      <c r="R63" s="217">
        <f>Risk_Computations!V47</f>
        <v>-100</v>
      </c>
      <c r="S63" s="268"/>
      <c r="T63" s="257">
        <f>IF($E$3=0,-1,IF($P63="","",Risk_Computations!BM47))</f>
        <v>-1.2641508728906424E-2</v>
      </c>
      <c r="U63" s="258">
        <f>IF($E$3=0,-1,IF($P63="","",Risk_Computations!BN47))</f>
        <v>-1.0302702545899798E-2</v>
      </c>
      <c r="V63" s="259">
        <f>IF($E$3=0,-1,IF($P63="","",Risk_Computations!BO47))</f>
        <v>-0.14614248035561053</v>
      </c>
      <c r="W63" s="260">
        <f t="shared" si="1"/>
        <v>-1.2641508728906423</v>
      </c>
      <c r="X63" s="289"/>
      <c r="Y63" s="268"/>
      <c r="Z63" s="268"/>
      <c r="AA63" s="268"/>
      <c r="AB63" s="268"/>
      <c r="AC63" s="268"/>
      <c r="AD63" s="268"/>
      <c r="AE63" s="268"/>
      <c r="AF63" s="268"/>
      <c r="AG63" s="269"/>
    </row>
    <row r="64" spans="1:33" x14ac:dyDescent="0.25">
      <c r="A64" s="289"/>
      <c r="B64" s="91">
        <v>43</v>
      </c>
      <c r="C64" s="478">
        <v>3</v>
      </c>
      <c r="D64" s="479">
        <v>6</v>
      </c>
      <c r="E64" s="479">
        <v>3</v>
      </c>
      <c r="F64" s="479">
        <v>5</v>
      </c>
      <c r="G64" s="479">
        <v>0</v>
      </c>
      <c r="H64" s="480"/>
      <c r="I64" s="481">
        <v>100</v>
      </c>
      <c r="J64" s="482"/>
      <c r="K64" s="483"/>
      <c r="L64" s="262" t="str">
        <f t="shared" si="2"/>
        <v>OK</v>
      </c>
      <c r="M64" s="276"/>
      <c r="N64" s="88">
        <f>Risk_Computations!Q48</f>
        <v>6</v>
      </c>
      <c r="O64" s="86">
        <f>Risk_Computations!R48</f>
        <v>1</v>
      </c>
      <c r="P64" s="101" t="str">
        <f>IF(C64="","",Risk_Computations!S48)</f>
        <v>P</v>
      </c>
      <c r="Q64" s="102" t="str">
        <f t="shared" si="3"/>
        <v>P</v>
      </c>
      <c r="R64" s="217">
        <f>Risk_Computations!V48</f>
        <v>100</v>
      </c>
      <c r="S64" s="268"/>
      <c r="T64" s="257">
        <f>IF($E$3=0,-1,IF($P64="","",Risk_Computations!BM48))</f>
        <v>-1.2640920389117476E-2</v>
      </c>
      <c r="U64" s="258">
        <f>IF($E$3=0,-1,IF($P64="","",Risk_Computations!BN48))</f>
        <v>-1.0303280071073305E-2</v>
      </c>
      <c r="V64" s="259">
        <f>IF($E$3=0,-1,IF($P64="","",Risk_Computations!BO48))</f>
        <v>-0.14614388215188304</v>
      </c>
      <c r="W64" s="260">
        <f t="shared" si="1"/>
        <v>-1.2640920389117476</v>
      </c>
      <c r="X64" s="289"/>
      <c r="Y64" s="268"/>
      <c r="Z64" s="268"/>
      <c r="AA64" s="268"/>
      <c r="AB64" s="268"/>
      <c r="AC64" s="268"/>
      <c r="AD64" s="268"/>
      <c r="AE64" s="268"/>
      <c r="AF64" s="268"/>
      <c r="AG64" s="269"/>
    </row>
    <row r="65" spans="1:33" x14ac:dyDescent="0.25">
      <c r="A65" s="289"/>
      <c r="B65" s="91">
        <v>44</v>
      </c>
      <c r="C65" s="478">
        <v>5</v>
      </c>
      <c r="D65" s="479">
        <v>6</v>
      </c>
      <c r="E65" s="479">
        <v>8</v>
      </c>
      <c r="F65" s="479">
        <v>4</v>
      </c>
      <c r="G65" s="479">
        <v>2</v>
      </c>
      <c r="H65" s="480">
        <v>3</v>
      </c>
      <c r="I65" s="481">
        <v>100</v>
      </c>
      <c r="J65" s="482"/>
      <c r="K65" s="483"/>
      <c r="L65" s="262" t="str">
        <f t="shared" si="2"/>
        <v>OK</v>
      </c>
      <c r="M65" s="276"/>
      <c r="N65" s="88">
        <f>Risk_Computations!Q49</f>
        <v>5</v>
      </c>
      <c r="O65" s="86">
        <f>Risk_Computations!R49</f>
        <v>3</v>
      </c>
      <c r="P65" s="101" t="str">
        <f>IF(C65="","",Risk_Computations!S49)</f>
        <v>P</v>
      </c>
      <c r="Q65" s="102" t="str">
        <f t="shared" si="3"/>
        <v>P</v>
      </c>
      <c r="R65" s="217">
        <f>Risk_Computations!V49</f>
        <v>100</v>
      </c>
      <c r="S65" s="268"/>
      <c r="T65" s="257">
        <f>IF($E$3=0,-1,IF($P65="","",Risk_Computations!BM49))</f>
        <v>-1.2640303280894778E-2</v>
      </c>
      <c r="U65" s="258">
        <f>IF($E$3=0,-1,IF($P65="","",Risk_Computations!BN49))</f>
        <v>-1.030389287538125E-2</v>
      </c>
      <c r="V65" s="259">
        <f>IF($E$3=0,-1,IF($P65="","",Risk_Computations!BO49))</f>
        <v>-0.14614788671657006</v>
      </c>
      <c r="W65" s="260">
        <f t="shared" si="1"/>
        <v>-1.2640303280894778</v>
      </c>
      <c r="X65" s="289"/>
      <c r="Y65" s="268"/>
      <c r="Z65" s="268"/>
      <c r="AA65" s="268"/>
      <c r="AB65" s="268"/>
      <c r="AC65" s="268"/>
      <c r="AD65" s="268"/>
      <c r="AE65" s="268"/>
      <c r="AF65" s="268"/>
      <c r="AG65" s="269"/>
    </row>
    <row r="66" spans="1:33" x14ac:dyDescent="0.25">
      <c r="A66" s="289"/>
      <c r="B66" s="91">
        <v>45</v>
      </c>
      <c r="C66" s="478">
        <v>0</v>
      </c>
      <c r="D66" s="479">
        <v>2</v>
      </c>
      <c r="E66" s="479">
        <v>0</v>
      </c>
      <c r="F66" s="479">
        <v>8</v>
      </c>
      <c r="G66" s="479" t="s">
        <v>6</v>
      </c>
      <c r="H66" s="480">
        <v>2</v>
      </c>
      <c r="I66" s="481">
        <v>100</v>
      </c>
      <c r="J66" s="482"/>
      <c r="K66" s="483"/>
      <c r="L66" s="262" t="str">
        <f t="shared" si="2"/>
        <v>OK</v>
      </c>
      <c r="M66" s="276"/>
      <c r="N66" s="88">
        <f>Risk_Computations!Q50</f>
        <v>0</v>
      </c>
      <c r="O66" s="86">
        <f>Risk_Computations!R50</f>
        <v>2</v>
      </c>
      <c r="P66" s="101" t="str">
        <f>IF(C66="","",Risk_Computations!S50)</f>
        <v>B</v>
      </c>
      <c r="Q66" s="102" t="str">
        <f t="shared" si="3"/>
        <v>P</v>
      </c>
      <c r="R66" s="217">
        <f>Risk_Computations!V50</f>
        <v>-100</v>
      </c>
      <c r="S66" s="268"/>
      <c r="T66" s="257">
        <f>IF($E$3=0,-1,IF($P66="","",Risk_Computations!BM50))</f>
        <v>-1.2639711341953432E-2</v>
      </c>
      <c r="U66" s="258">
        <f>IF($E$3=0,-1,IF($P66="","",Risk_Computations!BN50))</f>
        <v>-1.0304487490795983E-2</v>
      </c>
      <c r="V66" s="259">
        <f>IF($E$3=0,-1,IF($P66="","",Risk_Computations!BO50))</f>
        <v>-0.14615417769766295</v>
      </c>
      <c r="W66" s="260">
        <f t="shared" si="1"/>
        <v>-1.2639711341953432</v>
      </c>
      <c r="X66" s="289"/>
      <c r="Y66" s="268"/>
      <c r="Z66" s="268"/>
      <c r="AA66" s="268"/>
      <c r="AB66" s="268"/>
      <c r="AC66" s="268"/>
      <c r="AD66" s="268"/>
      <c r="AE66" s="268"/>
      <c r="AF66" s="268"/>
      <c r="AG66" s="269"/>
    </row>
    <row r="67" spans="1:33" x14ac:dyDescent="0.25">
      <c r="A67" s="289"/>
      <c r="B67" s="91">
        <v>46</v>
      </c>
      <c r="C67" s="478">
        <v>7</v>
      </c>
      <c r="D67" s="479">
        <v>6</v>
      </c>
      <c r="E67" s="479">
        <v>9</v>
      </c>
      <c r="F67" s="479" t="s">
        <v>5</v>
      </c>
      <c r="G67" s="479"/>
      <c r="H67" s="480"/>
      <c r="I67" s="481">
        <v>100</v>
      </c>
      <c r="J67" s="482"/>
      <c r="K67" s="483"/>
      <c r="L67" s="262" t="str">
        <f t="shared" si="2"/>
        <v>OK</v>
      </c>
      <c r="M67" s="276"/>
      <c r="N67" s="88">
        <f>Risk_Computations!Q51</f>
        <v>6</v>
      </c>
      <c r="O67" s="86">
        <f>Risk_Computations!R51</f>
        <v>6</v>
      </c>
      <c r="P67" s="101" t="str">
        <f>IF(C67="","",Risk_Computations!S51)</f>
        <v>T</v>
      </c>
      <c r="Q67" s="102" t="str">
        <f t="shared" si="3"/>
        <v>P</v>
      </c>
      <c r="R67" s="217">
        <f>Risk_Computations!V51</f>
        <v>0</v>
      </c>
      <c r="S67" s="268"/>
      <c r="T67" s="257">
        <f>IF($E$3=0,-1,IF($P67="","",Risk_Computations!BM51))</f>
        <v>-1.2639444941299996E-2</v>
      </c>
      <c r="U67" s="258">
        <f>IF($E$3=0,-1,IF($P67="","",Risk_Computations!BN51))</f>
        <v>-1.0304754766823472E-2</v>
      </c>
      <c r="V67" s="259">
        <f>IF($E$3=0,-1,IF($P67="","",Risk_Computations!BO51))</f>
        <v>-0.14615689043537022</v>
      </c>
      <c r="W67" s="260">
        <f t="shared" si="1"/>
        <v>-1.2639444941299995</v>
      </c>
      <c r="X67" s="289"/>
      <c r="Y67" s="268"/>
      <c r="Z67" s="268"/>
      <c r="AA67" s="268"/>
      <c r="AB67" s="268"/>
      <c r="AC67" s="268"/>
      <c r="AD67" s="268"/>
      <c r="AE67" s="268"/>
      <c r="AF67" s="268"/>
      <c r="AG67" s="269"/>
    </row>
    <row r="68" spans="1:33" x14ac:dyDescent="0.25">
      <c r="A68" s="289"/>
      <c r="B68" s="91">
        <v>47</v>
      </c>
      <c r="C68" s="478" t="s">
        <v>6</v>
      </c>
      <c r="D68" s="479">
        <v>5</v>
      </c>
      <c r="E68" s="479">
        <v>5</v>
      </c>
      <c r="F68" s="479">
        <v>1</v>
      </c>
      <c r="G68" s="479">
        <v>7</v>
      </c>
      <c r="H68" s="480">
        <v>1</v>
      </c>
      <c r="I68" s="481"/>
      <c r="J68" s="482">
        <v>100</v>
      </c>
      <c r="K68" s="483"/>
      <c r="L68" s="262" t="str">
        <f t="shared" si="2"/>
        <v>OK</v>
      </c>
      <c r="M68" s="276"/>
      <c r="N68" s="88">
        <f>Risk_Computations!Q52</f>
        <v>2</v>
      </c>
      <c r="O68" s="86">
        <f>Risk_Computations!R52</f>
        <v>7</v>
      </c>
      <c r="P68" s="101" t="str">
        <f>IF(C68="","",Risk_Computations!S52)</f>
        <v>B</v>
      </c>
      <c r="Q68" s="102" t="str">
        <f t="shared" si="3"/>
        <v>B</v>
      </c>
      <c r="R68" s="217">
        <f>Risk_Computations!V52</f>
        <v>95</v>
      </c>
      <c r="S68" s="268"/>
      <c r="T68" s="257">
        <f>IF($E$3=0,-1,IF($P68="","",Risk_Computations!BM52))</f>
        <v>-1.2638901469665351E-2</v>
      </c>
      <c r="U68" s="258">
        <f>IF($E$3=0,-1,IF($P68="","",Risk_Computations!BN52))</f>
        <v>-1.0305298200761143E-2</v>
      </c>
      <c r="V68" s="259">
        <f>IF($E$3=0,-1,IF($P68="","",Risk_Computations!BO52))</f>
        <v>-0.14616176811103671</v>
      </c>
      <c r="W68" s="260">
        <f t="shared" si="1"/>
        <v>-1.0305298200761144</v>
      </c>
      <c r="X68" s="289"/>
      <c r="Y68" s="268"/>
      <c r="Z68" s="268"/>
      <c r="AA68" s="268"/>
      <c r="AB68" s="268"/>
      <c r="AC68" s="268"/>
      <c r="AD68" s="268"/>
      <c r="AE68" s="268"/>
      <c r="AF68" s="268"/>
      <c r="AG68" s="269"/>
    </row>
    <row r="69" spans="1:33" x14ac:dyDescent="0.25">
      <c r="A69" s="289"/>
      <c r="B69" s="91">
        <v>48</v>
      </c>
      <c r="C69" s="478">
        <v>9</v>
      </c>
      <c r="D69" s="479">
        <v>1</v>
      </c>
      <c r="E69" s="479">
        <v>2</v>
      </c>
      <c r="F69" s="479" t="s">
        <v>4</v>
      </c>
      <c r="G69" s="479" t="s">
        <v>4</v>
      </c>
      <c r="H69" s="480" t="s">
        <v>6</v>
      </c>
      <c r="I69" s="481"/>
      <c r="J69" s="482">
        <v>100</v>
      </c>
      <c r="K69" s="483"/>
      <c r="L69" s="262" t="str">
        <f t="shared" si="2"/>
        <v>OK</v>
      </c>
      <c r="M69" s="276"/>
      <c r="N69" s="88">
        <f>Risk_Computations!Q53</f>
        <v>1</v>
      </c>
      <c r="O69" s="86">
        <f>Risk_Computations!R53</f>
        <v>1</v>
      </c>
      <c r="P69" s="101" t="str">
        <f>IF(C69="","",Risk_Computations!S53)</f>
        <v>T</v>
      </c>
      <c r="Q69" s="102" t="str">
        <f t="shared" si="3"/>
        <v>B</v>
      </c>
      <c r="R69" s="217">
        <f>Risk_Computations!V53</f>
        <v>0</v>
      </c>
      <c r="S69" s="268"/>
      <c r="T69" s="257">
        <f>IF($E$3=0,-1,IF($P69="","",Risk_Computations!BM53))</f>
        <v>-1.2638293294626761E-2</v>
      </c>
      <c r="U69" s="258">
        <f>IF($E$3=0,-1,IF($P69="","",Risk_Computations!BN53))</f>
        <v>-1.0305904788766128E-2</v>
      </c>
      <c r="V69" s="259">
        <f>IF($E$3=0,-1,IF($P69="","",Risk_Computations!BO53))</f>
        <v>-0.14616667035479577</v>
      </c>
      <c r="W69" s="260">
        <f t="shared" si="1"/>
        <v>-1.0305904788766129</v>
      </c>
      <c r="X69" s="289"/>
      <c r="Y69" s="268"/>
      <c r="Z69" s="268"/>
      <c r="AA69" s="268"/>
      <c r="AB69" s="268"/>
      <c r="AC69" s="268"/>
      <c r="AD69" s="268"/>
      <c r="AE69" s="268"/>
      <c r="AF69" s="268"/>
      <c r="AG69" s="269"/>
    </row>
    <row r="70" spans="1:33" x14ac:dyDescent="0.25">
      <c r="A70" s="289"/>
      <c r="B70" s="91">
        <v>49</v>
      </c>
      <c r="C70" s="478" t="s">
        <v>6</v>
      </c>
      <c r="D70" s="479" t="s">
        <v>5</v>
      </c>
      <c r="E70" s="479">
        <v>9</v>
      </c>
      <c r="F70" s="479">
        <v>9</v>
      </c>
      <c r="G70" s="479"/>
      <c r="H70" s="480"/>
      <c r="I70" s="481"/>
      <c r="J70" s="482"/>
      <c r="K70" s="483">
        <v>100</v>
      </c>
      <c r="L70" s="262" t="str">
        <f t="shared" si="2"/>
        <v>OK</v>
      </c>
      <c r="M70" s="276"/>
      <c r="N70" s="88">
        <f>Risk_Computations!Q54</f>
        <v>9</v>
      </c>
      <c r="O70" s="86">
        <f>Risk_Computations!R54</f>
        <v>9</v>
      </c>
      <c r="P70" s="101" t="str">
        <f>IF(C70="","",Risk_Computations!S54)</f>
        <v>T</v>
      </c>
      <c r="Q70" s="102" t="str">
        <f t="shared" si="3"/>
        <v>T</v>
      </c>
      <c r="R70" s="217">
        <f>Risk_Computations!V54</f>
        <v>800</v>
      </c>
      <c r="S70" s="268"/>
      <c r="T70" s="257">
        <f>IF($E$3=0,-1,IF($P70="","",Risk_Computations!BM54))</f>
        <v>-1.2637965641363219E-2</v>
      </c>
      <c r="U70" s="258">
        <f>IF($E$3=0,-1,IF($P70="","",Risk_Computations!BN54))</f>
        <v>-1.0306229961405644E-2</v>
      </c>
      <c r="V70" s="259">
        <f>IF($E$3=0,-1,IF($P70="","",Risk_Computations!BO54))</f>
        <v>-0.1461687262092905</v>
      </c>
      <c r="W70" s="260">
        <f t="shared" si="1"/>
        <v>-14.616872620929049</v>
      </c>
      <c r="X70" s="289"/>
      <c r="Y70" s="268"/>
      <c r="Z70" s="268"/>
      <c r="AA70" s="268"/>
      <c r="AB70" s="268"/>
      <c r="AC70" s="268"/>
      <c r="AD70" s="268"/>
      <c r="AE70" s="268"/>
      <c r="AF70" s="268"/>
      <c r="AG70" s="269"/>
    </row>
    <row r="71" spans="1:33" x14ac:dyDescent="0.25">
      <c r="A71" s="289"/>
      <c r="B71" s="91">
        <v>50</v>
      </c>
      <c r="C71" s="478">
        <v>5</v>
      </c>
      <c r="D71" s="479" t="s">
        <v>5</v>
      </c>
      <c r="E71" s="479">
        <v>4</v>
      </c>
      <c r="F71" s="479">
        <v>7</v>
      </c>
      <c r="G71" s="479"/>
      <c r="H71" s="480"/>
      <c r="I71" s="481"/>
      <c r="J71" s="482">
        <v>100</v>
      </c>
      <c r="K71" s="483"/>
      <c r="L71" s="262" t="str">
        <f t="shared" si="2"/>
        <v>OK</v>
      </c>
      <c r="M71" s="276"/>
      <c r="N71" s="88">
        <f>Risk_Computations!Q55</f>
        <v>9</v>
      </c>
      <c r="O71" s="86">
        <f>Risk_Computations!R55</f>
        <v>7</v>
      </c>
      <c r="P71" s="101" t="str">
        <f>IF(C71="","",Risk_Computations!S55)</f>
        <v>P</v>
      </c>
      <c r="Q71" s="102" t="str">
        <f t="shared" si="3"/>
        <v>B</v>
      </c>
      <c r="R71" s="217">
        <f>Risk_Computations!V55</f>
        <v>-100</v>
      </c>
      <c r="S71" s="268"/>
      <c r="T71" s="257">
        <f>IF($E$3=0,-1,IF($P71="","",Risk_Computations!BM55))</f>
        <v>-1.2637675879897683E-2</v>
      </c>
      <c r="U71" s="258">
        <f>IF($E$3=0,-1,IF($P71="","",Risk_Computations!BN55))</f>
        <v>-1.0306513552117789E-2</v>
      </c>
      <c r="V71" s="259">
        <f>IF($E$3=0,-1,IF($P71="","",Risk_Computations!BO55))</f>
        <v>-0.14616911259168389</v>
      </c>
      <c r="W71" s="260">
        <f t="shared" si="1"/>
        <v>-1.0306513552117789</v>
      </c>
      <c r="X71" s="289"/>
      <c r="Y71" s="268"/>
      <c r="Z71" s="268"/>
      <c r="AA71" s="268"/>
      <c r="AB71" s="268"/>
      <c r="AC71" s="268"/>
      <c r="AD71" s="268"/>
      <c r="AE71" s="268"/>
      <c r="AF71" s="268"/>
      <c r="AG71" s="269"/>
    </row>
    <row r="72" spans="1:33" x14ac:dyDescent="0.25">
      <c r="A72" s="289"/>
      <c r="B72" s="91">
        <v>51</v>
      </c>
      <c r="C72" s="478">
        <v>8</v>
      </c>
      <c r="D72" s="479" t="s">
        <v>4</v>
      </c>
      <c r="E72" s="479" t="s">
        <v>5</v>
      </c>
      <c r="F72" s="479">
        <v>9</v>
      </c>
      <c r="G72" s="479"/>
      <c r="H72" s="480"/>
      <c r="I72" s="481">
        <v>100</v>
      </c>
      <c r="J72" s="482"/>
      <c r="K72" s="483"/>
      <c r="L72" s="262" t="str">
        <f t="shared" si="2"/>
        <v>OK</v>
      </c>
      <c r="M72" s="276"/>
      <c r="N72" s="88">
        <f>Risk_Computations!Q56</f>
        <v>8</v>
      </c>
      <c r="O72" s="86">
        <f>Risk_Computations!R56</f>
        <v>9</v>
      </c>
      <c r="P72" s="101" t="str">
        <f>IF(C72="","",Risk_Computations!S56)</f>
        <v>B</v>
      </c>
      <c r="Q72" s="102" t="str">
        <f t="shared" si="3"/>
        <v>P</v>
      </c>
      <c r="R72" s="217">
        <f>Risk_Computations!V56</f>
        <v>-100</v>
      </c>
      <c r="S72" s="268"/>
      <c r="T72" s="257">
        <f>IF($E$3=0,-1,IF($P72="","",Risk_Computations!BM56))</f>
        <v>-1.2637396722252883E-2</v>
      </c>
      <c r="U72" s="258">
        <f>IF($E$3=0,-1,IF($P72="","",Risk_Computations!BN56))</f>
        <v>-1.0306789159231515E-2</v>
      </c>
      <c r="V72" s="259">
        <f>IF($E$3=0,-1,IF($P72="","",Risk_Computations!BO56))</f>
        <v>-0.1461703468196868</v>
      </c>
      <c r="W72" s="260">
        <f t="shared" si="1"/>
        <v>-1.2637396722252883</v>
      </c>
      <c r="X72" s="289"/>
      <c r="Y72" s="268"/>
      <c r="Z72" s="268"/>
      <c r="AA72" s="268"/>
      <c r="AB72" s="268"/>
      <c r="AC72" s="268"/>
      <c r="AD72" s="268"/>
      <c r="AE72" s="268"/>
      <c r="AF72" s="268"/>
      <c r="AG72" s="269"/>
    </row>
    <row r="73" spans="1:33" x14ac:dyDescent="0.25">
      <c r="A73" s="289"/>
      <c r="B73" s="91">
        <v>52</v>
      </c>
      <c r="C73" s="478">
        <v>6</v>
      </c>
      <c r="D73" s="479" t="s">
        <v>4</v>
      </c>
      <c r="E73" s="479" t="s">
        <v>4</v>
      </c>
      <c r="F73" s="479">
        <v>8</v>
      </c>
      <c r="G73" s="479"/>
      <c r="H73" s="480"/>
      <c r="I73" s="481"/>
      <c r="J73" s="482">
        <v>100</v>
      </c>
      <c r="K73" s="483"/>
      <c r="L73" s="262" t="str">
        <f t="shared" si="2"/>
        <v>OK</v>
      </c>
      <c r="M73" s="276"/>
      <c r="N73" s="88">
        <f>Risk_Computations!Q57</f>
        <v>6</v>
      </c>
      <c r="O73" s="86">
        <f>Risk_Computations!R57</f>
        <v>8</v>
      </c>
      <c r="P73" s="101" t="str">
        <f>IF(C73="","",Risk_Computations!S57)</f>
        <v>B</v>
      </c>
      <c r="Q73" s="102" t="str">
        <f t="shared" si="3"/>
        <v>B</v>
      </c>
      <c r="R73" s="217">
        <f>Risk_Computations!V57</f>
        <v>95</v>
      </c>
      <c r="S73" s="268"/>
      <c r="T73" s="257">
        <f>IF($E$3=0,-1,IF($P73="","",Risk_Computations!BM57))</f>
        <v>-1.2637117521916381E-2</v>
      </c>
      <c r="U73" s="258">
        <f>IF($E$3=0,-1,IF($P73="","",Risk_Computations!BN57))</f>
        <v>-1.030706085274893E-2</v>
      </c>
      <c r="V73" s="259">
        <f>IF($E$3=0,-1,IF($P73="","",Risk_Computations!BO57))</f>
        <v>-0.14617015716798393</v>
      </c>
      <c r="W73" s="260">
        <f t="shared" si="1"/>
        <v>-1.030706085274893</v>
      </c>
      <c r="X73" s="289"/>
      <c r="Y73" s="268"/>
      <c r="Z73" s="268"/>
      <c r="AA73" s="268"/>
      <c r="AB73" s="268"/>
      <c r="AC73" s="268"/>
      <c r="AD73" s="268"/>
      <c r="AE73" s="268"/>
      <c r="AF73" s="268"/>
      <c r="AG73" s="269"/>
    </row>
    <row r="74" spans="1:33" x14ac:dyDescent="0.25">
      <c r="A74" s="289"/>
      <c r="B74" s="91">
        <v>53</v>
      </c>
      <c r="C74" s="478" t="s">
        <v>5</v>
      </c>
      <c r="D74" s="479">
        <v>0</v>
      </c>
      <c r="E74" s="479" t="s">
        <v>5</v>
      </c>
      <c r="F74" s="479">
        <v>3</v>
      </c>
      <c r="G74" s="479">
        <v>8</v>
      </c>
      <c r="H74" s="480"/>
      <c r="I74" s="481"/>
      <c r="J74" s="482"/>
      <c r="K74" s="483">
        <v>100</v>
      </c>
      <c r="L74" s="262" t="str">
        <f t="shared" si="2"/>
        <v>OK</v>
      </c>
      <c r="M74" s="276"/>
      <c r="N74" s="88">
        <f>Risk_Computations!Q58</f>
        <v>8</v>
      </c>
      <c r="O74" s="86">
        <f>Risk_Computations!R58</f>
        <v>3</v>
      </c>
      <c r="P74" s="101" t="str">
        <f>IF(C74="","",Risk_Computations!S58)</f>
        <v>P</v>
      </c>
      <c r="Q74" s="102" t="str">
        <f t="shared" si="3"/>
        <v>T</v>
      </c>
      <c r="R74" s="217">
        <f>Risk_Computations!V58</f>
        <v>-100</v>
      </c>
      <c r="S74" s="268"/>
      <c r="T74" s="257">
        <f>IF($E$3=0,-1,IF($P74="","",Risk_Computations!BM58))</f>
        <v>-1.2636774176452209E-2</v>
      </c>
      <c r="U74" s="258">
        <f>IF($E$3=0,-1,IF($P74="","",Risk_Computations!BN58))</f>
        <v>-1.0307394364233896E-2</v>
      </c>
      <c r="V74" s="259">
        <f>IF($E$3=0,-1,IF($P74="","",Risk_Computations!BO58))</f>
        <v>-0.14616970704489138</v>
      </c>
      <c r="W74" s="260">
        <f t="shared" si="1"/>
        <v>-14.616970704489137</v>
      </c>
      <c r="X74" s="289"/>
      <c r="Y74" s="268"/>
      <c r="Z74" s="268"/>
      <c r="AA74" s="268"/>
      <c r="AB74" s="268"/>
      <c r="AC74" s="268"/>
      <c r="AD74" s="268"/>
      <c r="AE74" s="268"/>
      <c r="AF74" s="268"/>
      <c r="AG74" s="269"/>
    </row>
    <row r="75" spans="1:33" x14ac:dyDescent="0.25">
      <c r="A75" s="289"/>
      <c r="B75" s="91">
        <v>54</v>
      </c>
      <c r="C75" s="478" t="s">
        <v>6</v>
      </c>
      <c r="D75" s="479">
        <v>1</v>
      </c>
      <c r="E75" s="479" t="s">
        <v>4</v>
      </c>
      <c r="F75" s="479">
        <v>9</v>
      </c>
      <c r="G75" s="479">
        <v>6</v>
      </c>
      <c r="H75" s="480">
        <v>9</v>
      </c>
      <c r="I75" s="481">
        <v>100</v>
      </c>
      <c r="J75" s="482"/>
      <c r="K75" s="483"/>
      <c r="L75" s="262" t="str">
        <f t="shared" si="2"/>
        <v>OK</v>
      </c>
      <c r="M75" s="276"/>
      <c r="N75" s="88">
        <f>Risk_Computations!Q59</f>
        <v>6</v>
      </c>
      <c r="O75" s="86">
        <f>Risk_Computations!R59</f>
        <v>9</v>
      </c>
      <c r="P75" s="101" t="str">
        <f>IF(C75="","",Risk_Computations!S59)</f>
        <v>B</v>
      </c>
      <c r="Q75" s="102" t="str">
        <f t="shared" si="3"/>
        <v>P</v>
      </c>
      <c r="R75" s="217">
        <f>Risk_Computations!V59</f>
        <v>-100</v>
      </c>
      <c r="S75" s="268"/>
      <c r="T75" s="257">
        <f>IF($E$3=0,-1,IF($P75="","",Risk_Computations!BM59))</f>
        <v>-1.2636514199330295E-2</v>
      </c>
      <c r="U75" s="258">
        <f>IF($E$3=0,-1,IF($P75="","",Risk_Computations!BN59))</f>
        <v>-1.030764400495042E-2</v>
      </c>
      <c r="V75" s="259">
        <f>IF($E$3=0,-1,IF($P75="","",Risk_Computations!BO59))</f>
        <v>-0.14616832573353244</v>
      </c>
      <c r="W75" s="260">
        <f t="shared" si="1"/>
        <v>-1.2636514199330295</v>
      </c>
      <c r="X75" s="289"/>
      <c r="Y75" s="268"/>
      <c r="Z75" s="268"/>
      <c r="AA75" s="268"/>
      <c r="AB75" s="268"/>
      <c r="AC75" s="268"/>
      <c r="AD75" s="268"/>
      <c r="AE75" s="268"/>
      <c r="AF75" s="268"/>
      <c r="AG75" s="269"/>
    </row>
    <row r="76" spans="1:33" x14ac:dyDescent="0.25">
      <c r="A76" s="289"/>
      <c r="B76" s="91">
        <v>55</v>
      </c>
      <c r="C76" s="478">
        <v>6</v>
      </c>
      <c r="D76" s="479">
        <v>8</v>
      </c>
      <c r="E76" s="479">
        <v>7</v>
      </c>
      <c r="F76" s="479">
        <v>1</v>
      </c>
      <c r="G76" s="479"/>
      <c r="H76" s="480"/>
      <c r="I76" s="481"/>
      <c r="J76" s="482">
        <v>100</v>
      </c>
      <c r="K76" s="483"/>
      <c r="L76" s="262" t="str">
        <f t="shared" si="2"/>
        <v>OK</v>
      </c>
      <c r="M76" s="276"/>
      <c r="N76" s="88">
        <f>Risk_Computations!Q60</f>
        <v>3</v>
      </c>
      <c r="O76" s="86">
        <f>Risk_Computations!R60</f>
        <v>9</v>
      </c>
      <c r="P76" s="101" t="str">
        <f>IF(C76="","",Risk_Computations!S60)</f>
        <v>B</v>
      </c>
      <c r="Q76" s="102" t="str">
        <f t="shared" si="3"/>
        <v>B</v>
      </c>
      <c r="R76" s="217">
        <f>Risk_Computations!V60</f>
        <v>95</v>
      </c>
      <c r="S76" s="268"/>
      <c r="T76" s="257">
        <f>IF($E$3=0,-1,IF($P76="","",Risk_Computations!BM60))</f>
        <v>-1.2636252613683183E-2</v>
      </c>
      <c r="U76" s="258">
        <f>IF($E$3=0,-1,IF($P76="","",Risk_Computations!BN60))</f>
        <v>-1.0307894583036839E-2</v>
      </c>
      <c r="V76" s="259">
        <f>IF($E$3=0,-1,IF($P76="","",Risk_Computations!BO60))</f>
        <v>-0.14616671728291769</v>
      </c>
      <c r="W76" s="260">
        <f t="shared" si="1"/>
        <v>-1.0307894583036838</v>
      </c>
      <c r="X76" s="289"/>
      <c r="Y76" s="268"/>
      <c r="Z76" s="268"/>
      <c r="AA76" s="268"/>
      <c r="AB76" s="268"/>
      <c r="AC76" s="268"/>
      <c r="AD76" s="268"/>
      <c r="AE76" s="268"/>
      <c r="AF76" s="268"/>
      <c r="AG76" s="269"/>
    </row>
    <row r="77" spans="1:33" x14ac:dyDescent="0.25">
      <c r="A77" s="289"/>
      <c r="B77" s="91">
        <v>56</v>
      </c>
      <c r="C77" s="478">
        <v>6</v>
      </c>
      <c r="D77" s="479">
        <v>2</v>
      </c>
      <c r="E77" s="479">
        <v>1</v>
      </c>
      <c r="F77" s="479">
        <v>7</v>
      </c>
      <c r="G77" s="479"/>
      <c r="H77" s="480"/>
      <c r="I77" s="481"/>
      <c r="J77" s="482"/>
      <c r="K77" s="483">
        <v>100</v>
      </c>
      <c r="L77" s="262" t="str">
        <f t="shared" si="2"/>
        <v>OK</v>
      </c>
      <c r="M77" s="276"/>
      <c r="N77" s="88">
        <f>Risk_Computations!Q61</f>
        <v>7</v>
      </c>
      <c r="O77" s="86">
        <f>Risk_Computations!R61</f>
        <v>9</v>
      </c>
      <c r="P77" s="101" t="str">
        <f>IF(C77="","",Risk_Computations!S61)</f>
        <v>B</v>
      </c>
      <c r="Q77" s="102" t="str">
        <f t="shared" si="3"/>
        <v>T</v>
      </c>
      <c r="R77" s="217">
        <f>Risk_Computations!V61</f>
        <v>-100</v>
      </c>
      <c r="S77" s="268"/>
      <c r="T77" s="257">
        <f>IF($E$3=0,-1,IF($P77="","",Risk_Computations!BM61))</f>
        <v>-1.2635924193735614E-2</v>
      </c>
      <c r="U77" s="258">
        <f>IF($E$3=0,-1,IF($P77="","",Risk_Computations!BN61))</f>
        <v>-1.0308212210366043E-2</v>
      </c>
      <c r="V77" s="259">
        <f>IF($E$3=0,-1,IF($P77="","",Risk_Computations!BO61))</f>
        <v>-0.1461657877202315</v>
      </c>
      <c r="W77" s="260">
        <f t="shared" si="1"/>
        <v>-14.61657877202315</v>
      </c>
      <c r="X77" s="289"/>
      <c r="Y77" s="268"/>
      <c r="Z77" s="268"/>
      <c r="AA77" s="268"/>
      <c r="AB77" s="268"/>
      <c r="AC77" s="268"/>
      <c r="AD77" s="268"/>
      <c r="AE77" s="268"/>
      <c r="AF77" s="268"/>
      <c r="AG77" s="269"/>
    </row>
    <row r="78" spans="1:33" x14ac:dyDescent="0.25">
      <c r="A78" s="289"/>
      <c r="B78" s="91">
        <v>57</v>
      </c>
      <c r="C78" s="478">
        <v>5</v>
      </c>
      <c r="D78" s="479">
        <v>7</v>
      </c>
      <c r="E78" s="479">
        <v>4</v>
      </c>
      <c r="F78" s="479">
        <v>8</v>
      </c>
      <c r="G78" s="479"/>
      <c r="H78" s="480"/>
      <c r="I78" s="481">
        <v>100</v>
      </c>
      <c r="J78" s="482"/>
      <c r="K78" s="483"/>
      <c r="L78" s="262" t="str">
        <f t="shared" si="2"/>
        <v>OK</v>
      </c>
      <c r="M78" s="276"/>
      <c r="N78" s="88">
        <f>Risk_Computations!Q62</f>
        <v>9</v>
      </c>
      <c r="O78" s="86">
        <f>Risk_Computations!R62</f>
        <v>5</v>
      </c>
      <c r="P78" s="101" t="str">
        <f>IF(C78="","",Risk_Computations!S62)</f>
        <v>P</v>
      </c>
      <c r="Q78" s="102" t="str">
        <f t="shared" si="3"/>
        <v>P</v>
      </c>
      <c r="R78" s="217">
        <f>Risk_Computations!V62</f>
        <v>100</v>
      </c>
      <c r="S78" s="268"/>
      <c r="T78" s="257">
        <f>IF($E$3=0,-1,IF($P78="","",Risk_Computations!BM62))</f>
        <v>-1.263560310475036E-2</v>
      </c>
      <c r="U78" s="258">
        <f>IF($E$3=0,-1,IF($P78="","",Risk_Computations!BN62))</f>
        <v>-1.0308525081394102E-2</v>
      </c>
      <c r="V78" s="259">
        <f>IF($E$3=0,-1,IF($P78="","",Risk_Computations!BO62))</f>
        <v>-0.14616571905570094</v>
      </c>
      <c r="W78" s="260">
        <f t="shared" si="1"/>
        <v>-1.2635603104750359</v>
      </c>
      <c r="X78" s="289"/>
      <c r="Y78" s="268"/>
      <c r="Z78" s="268"/>
      <c r="AA78" s="268"/>
      <c r="AB78" s="268"/>
      <c r="AC78" s="268"/>
      <c r="AD78" s="268"/>
      <c r="AE78" s="268"/>
      <c r="AF78" s="268"/>
      <c r="AG78" s="269"/>
    </row>
    <row r="79" spans="1:33" x14ac:dyDescent="0.25">
      <c r="A79" s="289"/>
      <c r="B79" s="91">
        <v>58</v>
      </c>
      <c r="C79" s="478">
        <v>3</v>
      </c>
      <c r="D79" s="479">
        <v>1</v>
      </c>
      <c r="E79" s="479">
        <v>4</v>
      </c>
      <c r="F79" s="479">
        <v>6</v>
      </c>
      <c r="G79" s="479"/>
      <c r="H79" s="480"/>
      <c r="I79" s="481"/>
      <c r="J79" s="482">
        <v>100</v>
      </c>
      <c r="K79" s="483"/>
      <c r="L79" s="262" t="str">
        <f t="shared" si="2"/>
        <v>OK</v>
      </c>
      <c r="M79" s="276"/>
      <c r="N79" s="88">
        <f>Risk_Computations!Q63</f>
        <v>7</v>
      </c>
      <c r="O79" s="86">
        <f>Risk_Computations!R63</f>
        <v>7</v>
      </c>
      <c r="P79" s="101" t="str">
        <f>IF(C79="","",Risk_Computations!S63)</f>
        <v>T</v>
      </c>
      <c r="Q79" s="102" t="str">
        <f t="shared" si="3"/>
        <v>B</v>
      </c>
      <c r="R79" s="217">
        <f>Risk_Computations!V63</f>
        <v>0</v>
      </c>
      <c r="S79" s="268"/>
      <c r="T79" s="257">
        <f>IF($E$3=0,-1,IF($P79="","",Risk_Computations!BM63))</f>
        <v>-1.2635296216499118E-2</v>
      </c>
      <c r="U79" s="258">
        <f>IF($E$3=0,-1,IF($P79="","",Risk_Computations!BN63))</f>
        <v>-1.0308825253002208E-2</v>
      </c>
      <c r="V79" s="259">
        <f>IF($E$3=0,-1,IF($P79="","",Risk_Computations!BO63))</f>
        <v>-0.14616606305784094</v>
      </c>
      <c r="W79" s="260">
        <f t="shared" si="1"/>
        <v>-1.0308825253002207</v>
      </c>
      <c r="X79" s="289"/>
      <c r="Y79" s="268"/>
      <c r="Z79" s="268"/>
      <c r="AA79" s="268"/>
      <c r="AB79" s="268"/>
      <c r="AC79" s="268"/>
      <c r="AD79" s="268"/>
      <c r="AE79" s="268"/>
      <c r="AF79" s="268"/>
      <c r="AG79" s="269"/>
    </row>
    <row r="80" spans="1:33" x14ac:dyDescent="0.25">
      <c r="A80" s="289"/>
      <c r="B80" s="91">
        <v>59</v>
      </c>
      <c r="C80" s="478" t="s">
        <v>6</v>
      </c>
      <c r="D80" s="479">
        <v>4</v>
      </c>
      <c r="E80" s="479">
        <v>7</v>
      </c>
      <c r="F80" s="479">
        <v>2</v>
      </c>
      <c r="G80" s="479"/>
      <c r="H80" s="480"/>
      <c r="I80" s="481"/>
      <c r="J80" s="482"/>
      <c r="K80" s="483">
        <v>100</v>
      </c>
      <c r="L80" s="262" t="str">
        <f t="shared" si="2"/>
        <v>OK</v>
      </c>
      <c r="M80" s="276"/>
      <c r="N80" s="88">
        <f>Risk_Computations!Q64</f>
        <v>7</v>
      </c>
      <c r="O80" s="86">
        <f>Risk_Computations!R64</f>
        <v>6</v>
      </c>
      <c r="P80" s="101" t="str">
        <f>IF(C80="","",Risk_Computations!S64)</f>
        <v>P</v>
      </c>
      <c r="Q80" s="102" t="str">
        <f t="shared" si="3"/>
        <v>T</v>
      </c>
      <c r="R80" s="217">
        <f>Risk_Computations!V64</f>
        <v>-100</v>
      </c>
      <c r="S80" s="268"/>
      <c r="T80" s="257">
        <f>IF($E$3=0,-1,IF($P80="","",Risk_Computations!BM64))</f>
        <v>-1.2635067631120352E-2</v>
      </c>
      <c r="U80" s="258">
        <f>IF($E$3=0,-1,IF($P80="","",Risk_Computations!BN64))</f>
        <v>-1.0309050073890921E-2</v>
      </c>
      <c r="V80" s="259">
        <f>IF($E$3=0,-1,IF($P80="","",Risk_Computations!BO64))</f>
        <v>-0.14616676511218529</v>
      </c>
      <c r="W80" s="260">
        <f t="shared" si="1"/>
        <v>-14.616676511218529</v>
      </c>
      <c r="X80" s="289"/>
      <c r="Y80" s="268"/>
      <c r="Z80" s="268"/>
      <c r="AA80" s="268"/>
      <c r="AB80" s="268"/>
      <c r="AC80" s="268"/>
      <c r="AD80" s="268"/>
      <c r="AE80" s="268"/>
      <c r="AF80" s="268"/>
      <c r="AG80" s="269"/>
    </row>
    <row r="81" spans="1:33" x14ac:dyDescent="0.25">
      <c r="A81" s="289"/>
      <c r="B81" s="91">
        <v>60</v>
      </c>
      <c r="C81" s="478">
        <v>3</v>
      </c>
      <c r="D81" s="479">
        <v>9</v>
      </c>
      <c r="E81" s="479">
        <v>3</v>
      </c>
      <c r="F81" s="479" t="s">
        <v>4</v>
      </c>
      <c r="G81" s="479"/>
      <c r="H81" s="480"/>
      <c r="I81" s="481">
        <v>100</v>
      </c>
      <c r="J81" s="482"/>
      <c r="K81" s="483"/>
      <c r="L81" s="262" t="str">
        <f t="shared" si="2"/>
        <v>OK</v>
      </c>
      <c r="M81" s="276"/>
      <c r="N81" s="88">
        <f>Risk_Computations!Q65</f>
        <v>6</v>
      </c>
      <c r="O81" s="86">
        <f>Risk_Computations!R65</f>
        <v>9</v>
      </c>
      <c r="P81" s="101" t="str">
        <f>IF(C81="","",Risk_Computations!S65)</f>
        <v>B</v>
      </c>
      <c r="Q81" s="102" t="str">
        <f t="shared" si="3"/>
        <v>P</v>
      </c>
      <c r="R81" s="217">
        <f>Risk_Computations!V65</f>
        <v>-100</v>
      </c>
      <c r="S81" s="268"/>
      <c r="T81" s="257">
        <f>IF($E$3=0,-1,IF($P81="","",Risk_Computations!BM65))</f>
        <v>-1.2634897219414278E-2</v>
      </c>
      <c r="U81" s="258">
        <f>IF($E$3=0,-1,IF($P81="","",Risk_Computations!BN65))</f>
        <v>-1.0309218689279118E-2</v>
      </c>
      <c r="V81" s="259">
        <f>IF($E$3=0,-1,IF($P81="","",Risk_Computations!BO65))</f>
        <v>-0.14616765214276675</v>
      </c>
      <c r="W81" s="260">
        <f t="shared" si="1"/>
        <v>-1.2634897219414278</v>
      </c>
      <c r="X81" s="289"/>
      <c r="Y81" s="277"/>
      <c r="Z81" s="277"/>
      <c r="AA81" s="283"/>
      <c r="AB81" s="284"/>
      <c r="AC81" s="268"/>
      <c r="AD81" s="268"/>
      <c r="AE81" s="268"/>
      <c r="AF81" s="268"/>
      <c r="AG81" s="269"/>
    </row>
    <row r="82" spans="1:33" ht="15.75" customHeight="1" x14ac:dyDescent="0.25">
      <c r="A82" s="289"/>
      <c r="B82" s="91">
        <v>61</v>
      </c>
      <c r="C82" s="478">
        <v>9</v>
      </c>
      <c r="D82" s="479">
        <v>8</v>
      </c>
      <c r="E82" s="479">
        <v>8</v>
      </c>
      <c r="F82" s="479">
        <v>8</v>
      </c>
      <c r="G82" s="479"/>
      <c r="H82" s="480"/>
      <c r="I82" s="481"/>
      <c r="J82" s="482">
        <v>100</v>
      </c>
      <c r="K82" s="483"/>
      <c r="L82" s="262" t="str">
        <f t="shared" si="2"/>
        <v>OK</v>
      </c>
      <c r="M82" s="276"/>
      <c r="N82" s="88">
        <f>Risk_Computations!Q66</f>
        <v>7</v>
      </c>
      <c r="O82" s="86">
        <f>Risk_Computations!R66</f>
        <v>6</v>
      </c>
      <c r="P82" s="101" t="str">
        <f>IF(C82="","",Risk_Computations!S66)</f>
        <v>P</v>
      </c>
      <c r="Q82" s="102" t="str">
        <f t="shared" si="3"/>
        <v>B</v>
      </c>
      <c r="R82" s="217">
        <f>Risk_Computations!V66</f>
        <v>-100</v>
      </c>
      <c r="S82" s="268"/>
      <c r="T82" s="257">
        <f>IF($E$3=0,-1,IF($P82="","",Risk_Computations!BM66))</f>
        <v>-1.2634778811735308E-2</v>
      </c>
      <c r="U82" s="258">
        <f>IF($E$3=0,-1,IF($P82="","",Risk_Computations!BN66))</f>
        <v>-1.0309336146503357E-2</v>
      </c>
      <c r="V82" s="259">
        <f>IF($E$3=0,-1,IF($P82="","",Risk_Computations!BO66))</f>
        <v>-0.14616837564786225</v>
      </c>
      <c r="W82" s="260">
        <f t="shared" si="1"/>
        <v>-1.0309336146503356</v>
      </c>
      <c r="X82" s="289"/>
      <c r="Y82" s="277"/>
      <c r="Z82" s="277"/>
      <c r="AA82" s="285"/>
      <c r="AB82" s="284"/>
      <c r="AC82" s="268"/>
      <c r="AD82" s="268"/>
      <c r="AE82" s="268"/>
      <c r="AF82" s="268"/>
      <c r="AG82" s="269"/>
    </row>
    <row r="83" spans="1:33" x14ac:dyDescent="0.25">
      <c r="A83" s="289"/>
      <c r="B83" s="91">
        <v>62</v>
      </c>
      <c r="C83" s="478">
        <v>4</v>
      </c>
      <c r="D83" s="479">
        <v>8</v>
      </c>
      <c r="E83" s="479">
        <v>4</v>
      </c>
      <c r="F83" s="479">
        <v>4</v>
      </c>
      <c r="G83" s="479"/>
      <c r="H83" s="480"/>
      <c r="I83" s="481"/>
      <c r="J83" s="482"/>
      <c r="K83" s="483">
        <v>100</v>
      </c>
      <c r="L83" s="262" t="str">
        <f t="shared" si="2"/>
        <v>OK</v>
      </c>
      <c r="M83" s="276"/>
      <c r="N83" s="88">
        <f>Risk_Computations!Q67</f>
        <v>8</v>
      </c>
      <c r="O83" s="86">
        <f>Risk_Computations!R67</f>
        <v>2</v>
      </c>
      <c r="P83" s="101" t="str">
        <f>IF(C83="","",Risk_Computations!S67)</f>
        <v>P</v>
      </c>
      <c r="Q83" s="102" t="str">
        <f t="shared" si="3"/>
        <v>T</v>
      </c>
      <c r="R83" s="217">
        <f>Risk_Computations!V67</f>
        <v>-100</v>
      </c>
      <c r="S83" s="268"/>
      <c r="T83" s="257">
        <f>IF($E$3=0,-1,IF($P83="","",Risk_Computations!BM67))</f>
        <v>-1.2634637734214818E-2</v>
      </c>
      <c r="U83" s="258">
        <f>IF($E$3=0,-1,IF($P83="","",Risk_Computations!BN67))</f>
        <v>-1.0309474487570493E-2</v>
      </c>
      <c r="V83" s="259">
        <f>IF($E$3=0,-1,IF($P83="","",Risk_Computations!BO67))</f>
        <v>-0.14616866022260669</v>
      </c>
      <c r="W83" s="260">
        <f t="shared" si="1"/>
        <v>-14.61686602226067</v>
      </c>
      <c r="X83" s="289"/>
      <c r="Y83" s="268"/>
      <c r="Z83" s="268"/>
      <c r="AA83" s="268"/>
      <c r="AB83" s="268"/>
      <c r="AC83" s="268"/>
      <c r="AD83" s="268"/>
      <c r="AE83" s="268"/>
      <c r="AF83" s="268"/>
      <c r="AG83" s="269"/>
    </row>
    <row r="84" spans="1:33" x14ac:dyDescent="0.25">
      <c r="A84" s="289"/>
      <c r="B84" s="91">
        <v>63</v>
      </c>
      <c r="C84" s="478">
        <v>4</v>
      </c>
      <c r="D84" s="479">
        <v>1</v>
      </c>
      <c r="E84" s="479" t="s">
        <v>6</v>
      </c>
      <c r="F84" s="479">
        <v>8</v>
      </c>
      <c r="G84" s="479"/>
      <c r="H84" s="480"/>
      <c r="I84" s="481">
        <v>100</v>
      </c>
      <c r="J84" s="482"/>
      <c r="K84" s="483"/>
      <c r="L84" s="262" t="str">
        <f t="shared" si="2"/>
        <v>OK</v>
      </c>
      <c r="M84" s="276"/>
      <c r="N84" s="88">
        <f>Risk_Computations!Q68</f>
        <v>4</v>
      </c>
      <c r="O84" s="86">
        <f>Risk_Computations!R68</f>
        <v>9</v>
      </c>
      <c r="P84" s="101" t="str">
        <f>IF(C84="","",Risk_Computations!S68)</f>
        <v>B</v>
      </c>
      <c r="Q84" s="102" t="str">
        <f t="shared" si="3"/>
        <v>P</v>
      </c>
      <c r="R84" s="217">
        <f>Risk_Computations!V68</f>
        <v>-100</v>
      </c>
      <c r="S84" s="268"/>
      <c r="T84" s="257">
        <f>IF($E$3=0,-1,IF($P84="","",Risk_Computations!BM68))</f>
        <v>-1.263456751939275E-2</v>
      </c>
      <c r="U84" s="258">
        <f>IF($E$3=0,-1,IF($P84="","",Risk_Computations!BN68))</f>
        <v>-1.0309543778213276E-2</v>
      </c>
      <c r="V84" s="259">
        <f>IF($E$3=0,-1,IF($P84="","",Risk_Computations!BO68))</f>
        <v>-0.14616895945344591</v>
      </c>
      <c r="W84" s="260">
        <f t="shared" si="1"/>
        <v>-1.263456751939275</v>
      </c>
      <c r="X84" s="289"/>
      <c r="Y84" s="268"/>
      <c r="Z84" s="268"/>
      <c r="AA84" s="268"/>
      <c r="AB84" s="268"/>
      <c r="AC84" s="268"/>
      <c r="AD84" s="268"/>
      <c r="AE84" s="268"/>
      <c r="AF84" s="268"/>
      <c r="AG84" s="269"/>
    </row>
    <row r="85" spans="1:33" x14ac:dyDescent="0.25">
      <c r="A85" s="289"/>
      <c r="B85" s="91">
        <v>64</v>
      </c>
      <c r="C85" s="478">
        <v>1</v>
      </c>
      <c r="D85" s="479" t="s">
        <v>6</v>
      </c>
      <c r="E85" s="479">
        <v>8</v>
      </c>
      <c r="F85" s="479" t="s">
        <v>4</v>
      </c>
      <c r="G85" s="479"/>
      <c r="H85" s="480"/>
      <c r="I85" s="481"/>
      <c r="J85" s="482">
        <v>100</v>
      </c>
      <c r="K85" s="483"/>
      <c r="L85" s="262" t="str">
        <f t="shared" si="2"/>
        <v>OK</v>
      </c>
      <c r="M85" s="276"/>
      <c r="N85" s="88">
        <f>Risk_Computations!Q69</f>
        <v>9</v>
      </c>
      <c r="O85" s="86">
        <f>Risk_Computations!R69</f>
        <v>0</v>
      </c>
      <c r="P85" s="101" t="str">
        <f>IF(C85="","",Risk_Computations!S69)</f>
        <v>P</v>
      </c>
      <c r="Q85" s="102" t="str">
        <f t="shared" si="3"/>
        <v>B</v>
      </c>
      <c r="R85" s="217">
        <f>Risk_Computations!V69</f>
        <v>-100</v>
      </c>
      <c r="S85" s="268"/>
      <c r="T85" s="257">
        <f>IF($E$3=0,-1,IF($P85="","",Risk_Computations!BM69))</f>
        <v>-1.2634525069314432E-2</v>
      </c>
      <c r="U85" s="258">
        <f>IF($E$3=0,-1,IF($P85="","",Risk_Computations!BN69))</f>
        <v>-1.0309585440900286E-2</v>
      </c>
      <c r="V85" s="259">
        <f>IF($E$3=0,-1,IF($P85="","",Risk_Computations!BO69))</f>
        <v>-0.14616905804243918</v>
      </c>
      <c r="W85" s="260">
        <f t="shared" si="1"/>
        <v>-1.0309585440900286</v>
      </c>
      <c r="X85" s="289"/>
      <c r="Y85" s="268"/>
      <c r="Z85" s="268"/>
      <c r="AA85" s="268"/>
      <c r="AB85" s="268"/>
      <c r="AC85" s="268"/>
      <c r="AD85" s="268"/>
      <c r="AE85" s="268"/>
      <c r="AF85" s="268"/>
      <c r="AG85" s="269"/>
    </row>
    <row r="86" spans="1:33" x14ac:dyDescent="0.25">
      <c r="A86" s="289"/>
      <c r="B86" s="91">
        <v>65</v>
      </c>
      <c r="C86" s="478"/>
      <c r="D86" s="479"/>
      <c r="E86" s="479"/>
      <c r="F86" s="479"/>
      <c r="G86" s="479"/>
      <c r="H86" s="480"/>
      <c r="I86" s="481"/>
      <c r="J86" s="482"/>
      <c r="K86" s="483"/>
      <c r="L86" s="262" t="str">
        <f t="shared" si="2"/>
        <v/>
      </c>
      <c r="M86" s="276"/>
      <c r="N86" s="88" t="str">
        <f>Risk_Computations!Q70</f>
        <v/>
      </c>
      <c r="O86" s="86" t="str">
        <f>Risk_Computations!R70</f>
        <v/>
      </c>
      <c r="P86" s="101" t="str">
        <f>IF(C86="","",Risk_Computations!S70)</f>
        <v/>
      </c>
      <c r="Q86" s="102" t="str">
        <f t="shared" si="3"/>
        <v/>
      </c>
      <c r="R86" s="217">
        <f>Risk_Computations!V70</f>
        <v>0</v>
      </c>
      <c r="S86" s="268"/>
      <c r="T86" s="257" t="str">
        <f>IF($E$3=0,-1,IF($P86="","",Risk_Computations!BM70))</f>
        <v/>
      </c>
      <c r="U86" s="258" t="str">
        <f>IF($E$3=0,-1,IF($P86="","",Risk_Computations!BN70))</f>
        <v/>
      </c>
      <c r="V86" s="259" t="str">
        <f>IF($E$3=0,-1,IF($P86="","",Risk_Computations!BO70))</f>
        <v/>
      </c>
      <c r="W86" s="260" t="str">
        <f t="shared" si="1"/>
        <v/>
      </c>
      <c r="X86" s="289"/>
      <c r="Y86" s="268"/>
      <c r="Z86" s="268"/>
      <c r="AA86" s="268"/>
      <c r="AB86" s="268"/>
      <c r="AC86" s="268"/>
      <c r="AD86" s="268"/>
      <c r="AE86" s="268"/>
      <c r="AF86" s="268"/>
      <c r="AG86" s="269"/>
    </row>
    <row r="87" spans="1:33" x14ac:dyDescent="0.25">
      <c r="A87" s="289"/>
      <c r="B87" s="91">
        <v>66</v>
      </c>
      <c r="C87" s="478"/>
      <c r="D87" s="479"/>
      <c r="E87" s="479"/>
      <c r="F87" s="479"/>
      <c r="G87" s="479"/>
      <c r="H87" s="480"/>
      <c r="I87" s="481"/>
      <c r="J87" s="482"/>
      <c r="K87" s="483"/>
      <c r="L87" s="262" t="str">
        <f t="shared" si="2"/>
        <v/>
      </c>
      <c r="M87" s="276"/>
      <c r="N87" s="88" t="str">
        <f>Risk_Computations!Q71</f>
        <v/>
      </c>
      <c r="O87" s="86" t="str">
        <f>Risk_Computations!R71</f>
        <v/>
      </c>
      <c r="P87" s="101" t="str">
        <f>IF(C87="","",Risk_Computations!S71)</f>
        <v/>
      </c>
      <c r="Q87" s="102" t="str">
        <f t="shared" si="3"/>
        <v/>
      </c>
      <c r="R87" s="217">
        <f>Risk_Computations!V71</f>
        <v>0</v>
      </c>
      <c r="S87" s="268"/>
      <c r="T87" s="257" t="str">
        <f>IF($E$3=0,-1,IF($P87="","",Risk_Computations!BM71))</f>
        <v/>
      </c>
      <c r="U87" s="258" t="str">
        <f>IF($E$3=0,-1,IF($P87="","",Risk_Computations!BN71))</f>
        <v/>
      </c>
      <c r="V87" s="259" t="str">
        <f>IF($E$3=0,-1,IF($P87="","",Risk_Computations!BO71))</f>
        <v/>
      </c>
      <c r="W87" s="260" t="str">
        <f t="shared" ref="W87:W121" si="4">IF($E$3=0,-1,IF(P87="","",T87*I87+U87*J87+V87*K87))</f>
        <v/>
      </c>
      <c r="X87" s="289"/>
      <c r="Y87" s="268"/>
      <c r="Z87" s="268"/>
      <c r="AA87" s="268"/>
      <c r="AB87" s="268"/>
      <c r="AC87" s="268"/>
      <c r="AD87" s="268"/>
      <c r="AE87" s="268"/>
      <c r="AF87" s="268"/>
      <c r="AG87" s="269"/>
    </row>
    <row r="88" spans="1:33" x14ac:dyDescent="0.25">
      <c r="A88" s="289"/>
      <c r="B88" s="91">
        <v>67</v>
      </c>
      <c r="C88" s="478"/>
      <c r="D88" s="479"/>
      <c r="E88" s="479"/>
      <c r="F88" s="479"/>
      <c r="G88" s="479"/>
      <c r="H88" s="480"/>
      <c r="I88" s="481"/>
      <c r="J88" s="482"/>
      <c r="K88" s="483"/>
      <c r="L88" s="262" t="str">
        <f t="shared" ref="L88:L121" si="5">IF($E$3=0,"",IF(AND(I88=0,J88=0,K88=0),"",IF(AND(I88&gt;0,J88&gt;0),"ERR","OK")))</f>
        <v/>
      </c>
      <c r="M88" s="276"/>
      <c r="N88" s="88" t="str">
        <f>Risk_Computations!Q72</f>
        <v/>
      </c>
      <c r="O88" s="86" t="str">
        <f>Risk_Computations!R72</f>
        <v/>
      </c>
      <c r="P88" s="101" t="str">
        <f>IF(C88="","",Risk_Computations!S72)</f>
        <v/>
      </c>
      <c r="Q88" s="102" t="str">
        <f t="shared" ref="Q88:Q121" si="6">IF(AND(I88&gt;0,K88=0),"P",IF(AND(I88&gt;0,K88&gt;0),"P", IF(AND(J88&gt;0,K88=0),"B",IF(AND(J88&gt;0,K88&gt;0),"B",IF(K88&gt;0,"T","")))))</f>
        <v/>
      </c>
      <c r="R88" s="217">
        <f>Risk_Computations!V72</f>
        <v>0</v>
      </c>
      <c r="S88" s="268"/>
      <c r="T88" s="257" t="str">
        <f>IF($E$3=0,-1,IF($P88="","",Risk_Computations!BM72))</f>
        <v/>
      </c>
      <c r="U88" s="258" t="str">
        <f>IF($E$3=0,-1,IF($P88="","",Risk_Computations!BN72))</f>
        <v/>
      </c>
      <c r="V88" s="259" t="str">
        <f>IF($E$3=0,-1,IF($P88="","",Risk_Computations!BO72))</f>
        <v/>
      </c>
      <c r="W88" s="260" t="str">
        <f t="shared" si="4"/>
        <v/>
      </c>
      <c r="X88" s="289"/>
      <c r="Y88" s="268"/>
      <c r="Z88" s="268"/>
      <c r="AA88" s="268"/>
      <c r="AB88" s="268"/>
      <c r="AC88" s="268"/>
      <c r="AD88" s="268"/>
      <c r="AE88" s="268"/>
      <c r="AF88" s="268"/>
      <c r="AG88" s="269"/>
    </row>
    <row r="89" spans="1:33" x14ac:dyDescent="0.25">
      <c r="A89" s="289"/>
      <c r="B89" s="91">
        <v>68</v>
      </c>
      <c r="C89" s="478"/>
      <c r="D89" s="479"/>
      <c r="E89" s="479"/>
      <c r="F89" s="479"/>
      <c r="G89" s="479"/>
      <c r="H89" s="480"/>
      <c r="I89" s="481"/>
      <c r="J89" s="482"/>
      <c r="K89" s="483"/>
      <c r="L89" s="262" t="str">
        <f t="shared" si="5"/>
        <v/>
      </c>
      <c r="M89" s="276"/>
      <c r="N89" s="88" t="str">
        <f>Risk_Computations!Q73</f>
        <v/>
      </c>
      <c r="O89" s="86" t="str">
        <f>Risk_Computations!R73</f>
        <v/>
      </c>
      <c r="P89" s="101" t="str">
        <f>IF(C89="","",Risk_Computations!S73)</f>
        <v/>
      </c>
      <c r="Q89" s="102" t="str">
        <f t="shared" si="6"/>
        <v/>
      </c>
      <c r="R89" s="217">
        <f>Risk_Computations!V73</f>
        <v>0</v>
      </c>
      <c r="S89" s="268"/>
      <c r="T89" s="257" t="str">
        <f>IF($E$3=0,-1,IF($P89="","",Risk_Computations!BM73))</f>
        <v/>
      </c>
      <c r="U89" s="258" t="str">
        <f>IF($E$3=0,-1,IF($P89="","",Risk_Computations!BN73))</f>
        <v/>
      </c>
      <c r="V89" s="259" t="str">
        <f>IF($E$3=0,-1,IF($P89="","",Risk_Computations!BO73))</f>
        <v/>
      </c>
      <c r="W89" s="260" t="str">
        <f t="shared" si="4"/>
        <v/>
      </c>
      <c r="X89" s="289"/>
      <c r="Y89" s="268"/>
      <c r="Z89" s="268"/>
      <c r="AA89" s="268"/>
      <c r="AB89" s="268"/>
      <c r="AC89" s="268"/>
      <c r="AD89" s="268"/>
      <c r="AE89" s="268"/>
      <c r="AF89" s="268"/>
      <c r="AG89" s="269"/>
    </row>
    <row r="90" spans="1:33" x14ac:dyDescent="0.25">
      <c r="A90" s="289"/>
      <c r="B90" s="91">
        <v>69</v>
      </c>
      <c r="C90" s="478"/>
      <c r="D90" s="479"/>
      <c r="E90" s="479"/>
      <c r="F90" s="479"/>
      <c r="G90" s="479"/>
      <c r="H90" s="480"/>
      <c r="I90" s="481"/>
      <c r="J90" s="482"/>
      <c r="K90" s="483"/>
      <c r="L90" s="262" t="str">
        <f t="shared" si="5"/>
        <v/>
      </c>
      <c r="M90" s="276"/>
      <c r="N90" s="88" t="str">
        <f>Risk_Computations!Q74</f>
        <v/>
      </c>
      <c r="O90" s="86" t="str">
        <f>Risk_Computations!R74</f>
        <v/>
      </c>
      <c r="P90" s="101" t="str">
        <f>IF(C90="","",Risk_Computations!S74)</f>
        <v/>
      </c>
      <c r="Q90" s="102" t="str">
        <f t="shared" si="6"/>
        <v/>
      </c>
      <c r="R90" s="217">
        <f>Risk_Computations!V74</f>
        <v>0</v>
      </c>
      <c r="S90" s="268"/>
      <c r="T90" s="257" t="str">
        <f>IF($E$3=0,-1,IF($P90="","",Risk_Computations!BM74))</f>
        <v/>
      </c>
      <c r="U90" s="258" t="str">
        <f>IF($E$3=0,-1,IF($P90="","",Risk_Computations!BN74))</f>
        <v/>
      </c>
      <c r="V90" s="259" t="str">
        <f>IF($E$3=0,-1,IF($P90="","",Risk_Computations!BO74))</f>
        <v/>
      </c>
      <c r="W90" s="260" t="str">
        <f t="shared" si="4"/>
        <v/>
      </c>
      <c r="X90" s="289"/>
      <c r="Y90" s="268"/>
      <c r="Z90" s="268"/>
      <c r="AA90" s="268"/>
      <c r="AB90" s="268"/>
      <c r="AC90" s="268"/>
      <c r="AD90" s="268"/>
      <c r="AE90" s="268"/>
      <c r="AF90" s="268"/>
      <c r="AG90" s="269"/>
    </row>
    <row r="91" spans="1:33" x14ac:dyDescent="0.25">
      <c r="A91" s="289"/>
      <c r="B91" s="91">
        <v>70</v>
      </c>
      <c r="C91" s="478"/>
      <c r="D91" s="479"/>
      <c r="E91" s="479"/>
      <c r="F91" s="479"/>
      <c r="G91" s="479"/>
      <c r="H91" s="480"/>
      <c r="I91" s="481"/>
      <c r="J91" s="482"/>
      <c r="K91" s="483"/>
      <c r="L91" s="262" t="str">
        <f t="shared" si="5"/>
        <v/>
      </c>
      <c r="M91" s="276"/>
      <c r="N91" s="88" t="str">
        <f>Risk_Computations!Q75</f>
        <v/>
      </c>
      <c r="O91" s="86" t="str">
        <f>Risk_Computations!R75</f>
        <v/>
      </c>
      <c r="P91" s="101" t="str">
        <f>IF(C91="","",Risk_Computations!S75)</f>
        <v/>
      </c>
      <c r="Q91" s="102" t="str">
        <f t="shared" si="6"/>
        <v/>
      </c>
      <c r="R91" s="217">
        <f>Risk_Computations!V75</f>
        <v>0</v>
      </c>
      <c r="S91" s="268"/>
      <c r="T91" s="257" t="str">
        <f>IF($E$3=0,-1,IF($P91="","",Risk_Computations!BM75))</f>
        <v/>
      </c>
      <c r="U91" s="258" t="str">
        <f>IF($E$3=0,-1,IF($P91="","",Risk_Computations!BN75))</f>
        <v/>
      </c>
      <c r="V91" s="259" t="str">
        <f>IF($E$3=0,-1,IF($P91="","",Risk_Computations!BO75))</f>
        <v/>
      </c>
      <c r="W91" s="260" t="str">
        <f t="shared" si="4"/>
        <v/>
      </c>
      <c r="X91" s="289"/>
      <c r="Y91" s="268"/>
      <c r="Z91" s="268"/>
      <c r="AA91" s="268"/>
      <c r="AB91" s="268"/>
      <c r="AC91" s="268"/>
      <c r="AD91" s="268"/>
      <c r="AE91" s="268"/>
      <c r="AF91" s="268"/>
      <c r="AG91" s="269"/>
    </row>
    <row r="92" spans="1:33" x14ac:dyDescent="0.25">
      <c r="A92" s="289"/>
      <c r="B92" s="91">
        <v>71</v>
      </c>
      <c r="C92" s="478"/>
      <c r="D92" s="479"/>
      <c r="E92" s="479"/>
      <c r="F92" s="479"/>
      <c r="G92" s="479"/>
      <c r="H92" s="480"/>
      <c r="I92" s="481"/>
      <c r="J92" s="482"/>
      <c r="K92" s="483"/>
      <c r="L92" s="262" t="str">
        <f t="shared" si="5"/>
        <v/>
      </c>
      <c r="M92" s="276"/>
      <c r="N92" s="88" t="str">
        <f>Risk_Computations!Q76</f>
        <v/>
      </c>
      <c r="O92" s="86" t="str">
        <f>Risk_Computations!R76</f>
        <v/>
      </c>
      <c r="P92" s="101" t="str">
        <f>IF(C92="","",Risk_Computations!S76)</f>
        <v/>
      </c>
      <c r="Q92" s="102" t="str">
        <f t="shared" si="6"/>
        <v/>
      </c>
      <c r="R92" s="217">
        <f>Risk_Computations!V76</f>
        <v>0</v>
      </c>
      <c r="S92" s="268"/>
      <c r="T92" s="257" t="str">
        <f>IF($E$3=0,-1,IF($P92="","",Risk_Computations!BM76))</f>
        <v/>
      </c>
      <c r="U92" s="258" t="str">
        <f>IF($E$3=0,-1,IF($P92="","",Risk_Computations!BN76))</f>
        <v/>
      </c>
      <c r="V92" s="259" t="str">
        <f>IF($E$3=0,-1,IF($P92="","",Risk_Computations!BO76))</f>
        <v/>
      </c>
      <c r="W92" s="260" t="str">
        <f t="shared" si="4"/>
        <v/>
      </c>
      <c r="X92" s="289"/>
      <c r="Y92" s="268"/>
      <c r="Z92" s="268"/>
      <c r="AA92" s="268"/>
      <c r="AB92" s="268"/>
      <c r="AC92" s="268"/>
      <c r="AD92" s="268"/>
      <c r="AE92" s="268"/>
      <c r="AF92" s="268"/>
      <c r="AG92" s="269"/>
    </row>
    <row r="93" spans="1:33" x14ac:dyDescent="0.25">
      <c r="A93" s="289"/>
      <c r="B93" s="91">
        <v>72</v>
      </c>
      <c r="C93" s="478"/>
      <c r="D93" s="479"/>
      <c r="E93" s="479"/>
      <c r="F93" s="479"/>
      <c r="G93" s="479"/>
      <c r="H93" s="480"/>
      <c r="I93" s="481"/>
      <c r="J93" s="482"/>
      <c r="K93" s="483"/>
      <c r="L93" s="262" t="str">
        <f t="shared" si="5"/>
        <v/>
      </c>
      <c r="M93" s="276"/>
      <c r="N93" s="88" t="str">
        <f>Risk_Computations!Q77</f>
        <v/>
      </c>
      <c r="O93" s="86" t="str">
        <f>Risk_Computations!R77</f>
        <v/>
      </c>
      <c r="P93" s="101" t="str">
        <f>IF(C93="","",Risk_Computations!S77)</f>
        <v/>
      </c>
      <c r="Q93" s="102" t="str">
        <f t="shared" si="6"/>
        <v/>
      </c>
      <c r="R93" s="217">
        <f>Risk_Computations!V77</f>
        <v>0</v>
      </c>
      <c r="S93" s="268"/>
      <c r="T93" s="257" t="str">
        <f>IF($E$3=0,-1,IF($P93="","",Risk_Computations!BM77))</f>
        <v/>
      </c>
      <c r="U93" s="258" t="str">
        <f>IF($E$3=0,-1,IF($P93="","",Risk_Computations!BN77))</f>
        <v/>
      </c>
      <c r="V93" s="259" t="str">
        <f>IF($E$3=0,-1,IF($P93="","",Risk_Computations!BO77))</f>
        <v/>
      </c>
      <c r="W93" s="260" t="str">
        <f t="shared" si="4"/>
        <v/>
      </c>
      <c r="X93" s="289"/>
      <c r="Y93" s="268"/>
      <c r="Z93" s="268"/>
      <c r="AA93" s="268"/>
      <c r="AB93" s="268"/>
      <c r="AC93" s="268"/>
      <c r="AD93" s="268"/>
      <c r="AE93" s="268"/>
      <c r="AF93" s="268"/>
      <c r="AG93" s="269"/>
    </row>
    <row r="94" spans="1:33" x14ac:dyDescent="0.25">
      <c r="A94" s="289"/>
      <c r="B94" s="91">
        <v>73</v>
      </c>
      <c r="C94" s="478"/>
      <c r="D94" s="479"/>
      <c r="E94" s="479"/>
      <c r="F94" s="479"/>
      <c r="G94" s="479"/>
      <c r="H94" s="480"/>
      <c r="I94" s="481"/>
      <c r="J94" s="482"/>
      <c r="K94" s="483"/>
      <c r="L94" s="262" t="str">
        <f t="shared" si="5"/>
        <v/>
      </c>
      <c r="M94" s="276"/>
      <c r="N94" s="88" t="str">
        <f>Risk_Computations!Q78</f>
        <v/>
      </c>
      <c r="O94" s="86" t="str">
        <f>Risk_Computations!R78</f>
        <v/>
      </c>
      <c r="P94" s="101" t="str">
        <f>IF(C94="","",Risk_Computations!S78)</f>
        <v/>
      </c>
      <c r="Q94" s="102" t="str">
        <f t="shared" si="6"/>
        <v/>
      </c>
      <c r="R94" s="217">
        <f>Risk_Computations!V78</f>
        <v>0</v>
      </c>
      <c r="S94" s="268"/>
      <c r="T94" s="257" t="str">
        <f>IF($E$3=0,-1,IF($P94="","",Risk_Computations!BM78))</f>
        <v/>
      </c>
      <c r="U94" s="258" t="str">
        <f>IF($E$3=0,-1,IF($P94="","",Risk_Computations!BN78))</f>
        <v/>
      </c>
      <c r="V94" s="259" t="str">
        <f>IF($E$3=0,-1,IF($P94="","",Risk_Computations!BO78))</f>
        <v/>
      </c>
      <c r="W94" s="260" t="str">
        <f t="shared" si="4"/>
        <v/>
      </c>
      <c r="X94" s="289"/>
      <c r="Y94" s="268"/>
      <c r="Z94" s="268"/>
      <c r="AA94" s="268"/>
      <c r="AB94" s="268"/>
      <c r="AC94" s="268"/>
      <c r="AD94" s="268"/>
      <c r="AE94" s="268"/>
      <c r="AF94" s="268"/>
      <c r="AG94" s="269"/>
    </row>
    <row r="95" spans="1:33" x14ac:dyDescent="0.25">
      <c r="A95" s="289"/>
      <c r="B95" s="91">
        <v>74</v>
      </c>
      <c r="C95" s="478"/>
      <c r="D95" s="479"/>
      <c r="E95" s="479"/>
      <c r="F95" s="479"/>
      <c r="G95" s="479"/>
      <c r="H95" s="480"/>
      <c r="I95" s="481"/>
      <c r="J95" s="482"/>
      <c r="K95" s="483"/>
      <c r="L95" s="262" t="str">
        <f t="shared" si="5"/>
        <v/>
      </c>
      <c r="M95" s="276"/>
      <c r="N95" s="88" t="str">
        <f>Risk_Computations!Q79</f>
        <v/>
      </c>
      <c r="O95" s="86" t="str">
        <f>Risk_Computations!R79</f>
        <v/>
      </c>
      <c r="P95" s="101" t="str">
        <f>IF(C95="","",Risk_Computations!S79)</f>
        <v/>
      </c>
      <c r="Q95" s="102" t="str">
        <f t="shared" si="6"/>
        <v/>
      </c>
      <c r="R95" s="217">
        <f>Risk_Computations!V79</f>
        <v>0</v>
      </c>
      <c r="S95" s="268"/>
      <c r="T95" s="257" t="str">
        <f>IF($E$3=0,-1,IF($P95="","",Risk_Computations!BM79))</f>
        <v/>
      </c>
      <c r="U95" s="258" t="str">
        <f>IF($E$3=0,-1,IF($P95="","",Risk_Computations!BN79))</f>
        <v/>
      </c>
      <c r="V95" s="259" t="str">
        <f>IF($E$3=0,-1,IF($P95="","",Risk_Computations!BO79))</f>
        <v/>
      </c>
      <c r="W95" s="260" t="str">
        <f t="shared" si="4"/>
        <v/>
      </c>
      <c r="X95" s="289"/>
      <c r="Y95" s="268"/>
      <c r="Z95" s="268"/>
      <c r="AA95" s="268"/>
      <c r="AB95" s="268"/>
      <c r="AC95" s="268"/>
      <c r="AD95" s="268"/>
      <c r="AE95" s="268"/>
      <c r="AF95" s="268"/>
      <c r="AG95" s="269"/>
    </row>
    <row r="96" spans="1:33" x14ac:dyDescent="0.25">
      <c r="A96" s="289"/>
      <c r="B96" s="91">
        <v>75</v>
      </c>
      <c r="C96" s="478"/>
      <c r="D96" s="479"/>
      <c r="E96" s="479"/>
      <c r="F96" s="479"/>
      <c r="G96" s="479"/>
      <c r="H96" s="480"/>
      <c r="I96" s="481"/>
      <c r="J96" s="482"/>
      <c r="K96" s="483"/>
      <c r="L96" s="262" t="str">
        <f t="shared" si="5"/>
        <v/>
      </c>
      <c r="M96" s="276"/>
      <c r="N96" s="88" t="str">
        <f>Risk_Computations!Q80</f>
        <v/>
      </c>
      <c r="O96" s="86" t="str">
        <f>Risk_Computations!R80</f>
        <v/>
      </c>
      <c r="P96" s="101" t="str">
        <f>IF(C96="","",Risk_Computations!S80)</f>
        <v/>
      </c>
      <c r="Q96" s="102" t="str">
        <f t="shared" si="6"/>
        <v/>
      </c>
      <c r="R96" s="217">
        <f>Risk_Computations!V80</f>
        <v>0</v>
      </c>
      <c r="S96" s="268"/>
      <c r="T96" s="257" t="str">
        <f>IF($E$3=0,-1,IF($P96="","",Risk_Computations!BM80))</f>
        <v/>
      </c>
      <c r="U96" s="258" t="str">
        <f>IF($E$3=0,-1,IF($P96="","",Risk_Computations!BN80))</f>
        <v/>
      </c>
      <c r="V96" s="259" t="str">
        <f>IF($E$3=0,-1,IF($P96="","",Risk_Computations!BO80))</f>
        <v/>
      </c>
      <c r="W96" s="260" t="str">
        <f t="shared" si="4"/>
        <v/>
      </c>
      <c r="X96" s="289"/>
      <c r="Y96" s="268"/>
      <c r="Z96" s="268"/>
      <c r="AA96" s="268"/>
      <c r="AB96" s="268"/>
      <c r="AC96" s="268"/>
      <c r="AD96" s="268"/>
      <c r="AE96" s="268"/>
      <c r="AF96" s="268"/>
      <c r="AG96" s="269"/>
    </row>
    <row r="97" spans="1:33" x14ac:dyDescent="0.25">
      <c r="A97" s="289"/>
      <c r="B97" s="91">
        <v>76</v>
      </c>
      <c r="C97" s="478"/>
      <c r="D97" s="479"/>
      <c r="E97" s="479"/>
      <c r="F97" s="479"/>
      <c r="G97" s="479"/>
      <c r="H97" s="480"/>
      <c r="I97" s="481"/>
      <c r="J97" s="482"/>
      <c r="K97" s="483"/>
      <c r="L97" s="262" t="str">
        <f t="shared" si="5"/>
        <v/>
      </c>
      <c r="M97" s="276"/>
      <c r="N97" s="88" t="str">
        <f>Risk_Computations!Q81</f>
        <v/>
      </c>
      <c r="O97" s="86" t="str">
        <f>Risk_Computations!R81</f>
        <v/>
      </c>
      <c r="P97" s="101" t="str">
        <f>IF(C97="","",Risk_Computations!S81)</f>
        <v/>
      </c>
      <c r="Q97" s="102" t="str">
        <f t="shared" si="6"/>
        <v/>
      </c>
      <c r="R97" s="217">
        <f>Risk_Computations!V81</f>
        <v>0</v>
      </c>
      <c r="S97" s="268"/>
      <c r="T97" s="257" t="str">
        <f>IF($E$3=0,-1,IF($P97="","",Risk_Computations!BM81))</f>
        <v/>
      </c>
      <c r="U97" s="258" t="str">
        <f>IF($E$3=0,-1,IF($P97="","",Risk_Computations!BN81))</f>
        <v/>
      </c>
      <c r="V97" s="259" t="str">
        <f>IF($E$3=0,-1,IF($P97="","",Risk_Computations!BO81))</f>
        <v/>
      </c>
      <c r="W97" s="260" t="str">
        <f t="shared" si="4"/>
        <v/>
      </c>
      <c r="X97" s="289"/>
      <c r="Y97" s="268"/>
      <c r="Z97" s="268"/>
      <c r="AA97" s="268"/>
      <c r="AB97" s="268"/>
      <c r="AC97" s="268"/>
      <c r="AD97" s="268"/>
      <c r="AE97" s="268"/>
      <c r="AF97" s="268"/>
      <c r="AG97" s="269"/>
    </row>
    <row r="98" spans="1:33" x14ac:dyDescent="0.25">
      <c r="A98" s="289"/>
      <c r="B98" s="91">
        <v>77</v>
      </c>
      <c r="C98" s="478"/>
      <c r="D98" s="479"/>
      <c r="E98" s="479"/>
      <c r="F98" s="479"/>
      <c r="G98" s="479"/>
      <c r="H98" s="480"/>
      <c r="I98" s="481"/>
      <c r="J98" s="482"/>
      <c r="K98" s="483"/>
      <c r="L98" s="262" t="str">
        <f t="shared" si="5"/>
        <v/>
      </c>
      <c r="M98" s="276"/>
      <c r="N98" s="88" t="str">
        <f>Risk_Computations!Q82</f>
        <v/>
      </c>
      <c r="O98" s="86" t="str">
        <f>Risk_Computations!R82</f>
        <v/>
      </c>
      <c r="P98" s="101" t="str">
        <f>IF(C98="","",Risk_Computations!S82)</f>
        <v/>
      </c>
      <c r="Q98" s="102" t="str">
        <f t="shared" si="6"/>
        <v/>
      </c>
      <c r="R98" s="217">
        <f>Risk_Computations!V82</f>
        <v>0</v>
      </c>
      <c r="S98" s="268"/>
      <c r="T98" s="257" t="str">
        <f>IF($E$3=0,-1,IF($P98="","",Risk_Computations!BM82))</f>
        <v/>
      </c>
      <c r="U98" s="258" t="str">
        <f>IF($E$3=0,-1,IF($P98="","",Risk_Computations!BN82))</f>
        <v/>
      </c>
      <c r="V98" s="259" t="str">
        <f>IF($E$3=0,-1,IF($P98="","",Risk_Computations!BO82))</f>
        <v/>
      </c>
      <c r="W98" s="260" t="str">
        <f t="shared" si="4"/>
        <v/>
      </c>
      <c r="X98" s="289"/>
      <c r="Y98" s="268"/>
      <c r="Z98" s="268"/>
      <c r="AA98" s="268"/>
      <c r="AB98" s="268"/>
      <c r="AC98" s="268"/>
      <c r="AD98" s="268"/>
      <c r="AE98" s="268"/>
      <c r="AF98" s="268"/>
      <c r="AG98" s="269"/>
    </row>
    <row r="99" spans="1:33" x14ac:dyDescent="0.25">
      <c r="A99" s="289"/>
      <c r="B99" s="91">
        <v>78</v>
      </c>
      <c r="C99" s="478"/>
      <c r="D99" s="479"/>
      <c r="E99" s="479"/>
      <c r="F99" s="479"/>
      <c r="G99" s="479"/>
      <c r="H99" s="480"/>
      <c r="I99" s="481"/>
      <c r="J99" s="482"/>
      <c r="K99" s="483"/>
      <c r="L99" s="262" t="str">
        <f t="shared" si="5"/>
        <v/>
      </c>
      <c r="M99" s="276"/>
      <c r="N99" s="88" t="str">
        <f>Risk_Computations!Q83</f>
        <v/>
      </c>
      <c r="O99" s="86" t="str">
        <f>Risk_Computations!R83</f>
        <v/>
      </c>
      <c r="P99" s="101" t="str">
        <f>IF(C99="","",Risk_Computations!S83)</f>
        <v/>
      </c>
      <c r="Q99" s="102" t="str">
        <f t="shared" si="6"/>
        <v/>
      </c>
      <c r="R99" s="217">
        <f>Risk_Computations!V83</f>
        <v>0</v>
      </c>
      <c r="S99" s="268"/>
      <c r="T99" s="257" t="str">
        <f>IF($E$3=0,-1,IF($P99="","",Risk_Computations!BM83))</f>
        <v/>
      </c>
      <c r="U99" s="258" t="str">
        <f>IF($E$3=0,-1,IF($P99="","",Risk_Computations!BN83))</f>
        <v/>
      </c>
      <c r="V99" s="259" t="str">
        <f>IF($E$3=0,-1,IF($P99="","",Risk_Computations!BO83))</f>
        <v/>
      </c>
      <c r="W99" s="260" t="str">
        <f t="shared" si="4"/>
        <v/>
      </c>
      <c r="X99" s="289"/>
      <c r="Y99" s="268"/>
      <c r="Z99" s="268"/>
      <c r="AA99" s="268"/>
      <c r="AB99" s="268"/>
      <c r="AC99" s="268"/>
      <c r="AD99" s="268"/>
      <c r="AE99" s="268"/>
      <c r="AF99" s="268"/>
      <c r="AG99" s="269"/>
    </row>
    <row r="100" spans="1:33" x14ac:dyDescent="0.25">
      <c r="A100" s="289"/>
      <c r="B100" s="91">
        <v>79</v>
      </c>
      <c r="C100" s="478"/>
      <c r="D100" s="479"/>
      <c r="E100" s="479"/>
      <c r="F100" s="479"/>
      <c r="G100" s="479"/>
      <c r="H100" s="480"/>
      <c r="I100" s="481"/>
      <c r="J100" s="482"/>
      <c r="K100" s="483"/>
      <c r="L100" s="262" t="str">
        <f t="shared" si="5"/>
        <v/>
      </c>
      <c r="M100" s="276"/>
      <c r="N100" s="88" t="str">
        <f>Risk_Computations!Q84</f>
        <v/>
      </c>
      <c r="O100" s="86" t="str">
        <f>Risk_Computations!R84</f>
        <v/>
      </c>
      <c r="P100" s="101" t="str">
        <f>IF(C100="","",Risk_Computations!S84)</f>
        <v/>
      </c>
      <c r="Q100" s="102" t="str">
        <f t="shared" si="6"/>
        <v/>
      </c>
      <c r="R100" s="217">
        <f>Risk_Computations!V84</f>
        <v>0</v>
      </c>
      <c r="S100" s="268"/>
      <c r="T100" s="257" t="str">
        <f>IF($E$3=0,-1,IF($P100="","",Risk_Computations!BM84))</f>
        <v/>
      </c>
      <c r="U100" s="258" t="str">
        <f>IF($E$3=0,-1,IF($P100="","",Risk_Computations!BN84))</f>
        <v/>
      </c>
      <c r="V100" s="259" t="str">
        <f>IF($E$3=0,-1,IF($P100="","",Risk_Computations!BO84))</f>
        <v/>
      </c>
      <c r="W100" s="260" t="str">
        <f t="shared" si="4"/>
        <v/>
      </c>
      <c r="X100" s="289"/>
      <c r="Y100" s="268"/>
      <c r="Z100" s="268"/>
      <c r="AA100" s="268"/>
      <c r="AB100" s="268"/>
      <c r="AC100" s="268"/>
      <c r="AD100" s="268"/>
      <c r="AE100" s="268"/>
      <c r="AF100" s="268"/>
      <c r="AG100" s="269"/>
    </row>
    <row r="101" spans="1:33" x14ac:dyDescent="0.25">
      <c r="A101" s="289"/>
      <c r="B101" s="91">
        <v>80</v>
      </c>
      <c r="C101" s="478"/>
      <c r="D101" s="479"/>
      <c r="E101" s="479"/>
      <c r="F101" s="479"/>
      <c r="G101" s="479"/>
      <c r="H101" s="480"/>
      <c r="I101" s="481"/>
      <c r="J101" s="482"/>
      <c r="K101" s="483"/>
      <c r="L101" s="262" t="str">
        <f t="shared" si="5"/>
        <v/>
      </c>
      <c r="M101" s="276"/>
      <c r="N101" s="88" t="str">
        <f>Risk_Computations!Q85</f>
        <v/>
      </c>
      <c r="O101" s="86" t="str">
        <f>Risk_Computations!R85</f>
        <v/>
      </c>
      <c r="P101" s="101" t="str">
        <f>IF(C101="","",Risk_Computations!S85)</f>
        <v/>
      </c>
      <c r="Q101" s="102" t="str">
        <f t="shared" si="6"/>
        <v/>
      </c>
      <c r="R101" s="217">
        <f>Risk_Computations!V85</f>
        <v>0</v>
      </c>
      <c r="S101" s="268"/>
      <c r="T101" s="257" t="str">
        <f>IF($E$3=0,-1,IF($P101="","",Risk_Computations!BM85))</f>
        <v/>
      </c>
      <c r="U101" s="258" t="str">
        <f>IF($E$3=0,-1,IF($P101="","",Risk_Computations!BN85))</f>
        <v/>
      </c>
      <c r="V101" s="259" t="str">
        <f>IF($E$3=0,-1,IF($P101="","",Risk_Computations!BO85))</f>
        <v/>
      </c>
      <c r="W101" s="260" t="str">
        <f t="shared" si="4"/>
        <v/>
      </c>
      <c r="X101" s="289"/>
      <c r="Y101" s="268"/>
      <c r="Z101" s="268"/>
      <c r="AA101" s="268"/>
      <c r="AB101" s="268"/>
      <c r="AC101" s="268"/>
      <c r="AD101" s="268"/>
      <c r="AE101" s="268"/>
      <c r="AF101" s="268"/>
      <c r="AG101" s="269"/>
    </row>
    <row r="102" spans="1:33" x14ac:dyDescent="0.25">
      <c r="A102" s="289"/>
      <c r="B102" s="91">
        <v>81</v>
      </c>
      <c r="C102" s="478"/>
      <c r="D102" s="479"/>
      <c r="E102" s="479"/>
      <c r="F102" s="479"/>
      <c r="G102" s="479"/>
      <c r="H102" s="480"/>
      <c r="I102" s="481"/>
      <c r="J102" s="482"/>
      <c r="K102" s="483"/>
      <c r="L102" s="262" t="str">
        <f t="shared" si="5"/>
        <v/>
      </c>
      <c r="M102" s="276"/>
      <c r="N102" s="88" t="str">
        <f>Risk_Computations!Q86</f>
        <v/>
      </c>
      <c r="O102" s="86" t="str">
        <f>Risk_Computations!R86</f>
        <v/>
      </c>
      <c r="P102" s="101" t="str">
        <f>IF(C102="","",Risk_Computations!S86)</f>
        <v/>
      </c>
      <c r="Q102" s="102" t="str">
        <f t="shared" si="6"/>
        <v/>
      </c>
      <c r="R102" s="217">
        <f>Risk_Computations!V86</f>
        <v>0</v>
      </c>
      <c r="S102" s="268"/>
      <c r="T102" s="257" t="str">
        <f>IF($E$3=0,-1,IF($P102="","",Risk_Computations!BM86))</f>
        <v/>
      </c>
      <c r="U102" s="258" t="str">
        <f>IF($E$3=0,-1,IF($P102="","",Risk_Computations!BN86))</f>
        <v/>
      </c>
      <c r="V102" s="259" t="str">
        <f>IF($E$3=0,-1,IF($P102="","",Risk_Computations!BO86))</f>
        <v/>
      </c>
      <c r="W102" s="260" t="str">
        <f t="shared" si="4"/>
        <v/>
      </c>
      <c r="X102" s="289"/>
      <c r="Y102" s="268"/>
      <c r="Z102" s="268"/>
      <c r="AA102" s="268"/>
      <c r="AB102" s="268"/>
      <c r="AC102" s="268"/>
      <c r="AD102" s="268"/>
      <c r="AE102" s="268"/>
      <c r="AF102" s="268"/>
      <c r="AG102" s="269"/>
    </row>
    <row r="103" spans="1:33" x14ac:dyDescent="0.25">
      <c r="A103" s="289"/>
      <c r="B103" s="91">
        <v>82</v>
      </c>
      <c r="C103" s="478"/>
      <c r="D103" s="479"/>
      <c r="E103" s="479"/>
      <c r="F103" s="479"/>
      <c r="G103" s="479"/>
      <c r="H103" s="480"/>
      <c r="I103" s="481"/>
      <c r="J103" s="482"/>
      <c r="K103" s="483"/>
      <c r="L103" s="262" t="str">
        <f t="shared" si="5"/>
        <v/>
      </c>
      <c r="M103" s="276"/>
      <c r="N103" s="88" t="str">
        <f>Risk_Computations!Q87</f>
        <v/>
      </c>
      <c r="O103" s="86" t="str">
        <f>Risk_Computations!R87</f>
        <v/>
      </c>
      <c r="P103" s="101" t="str">
        <f>IF(C103="","",Risk_Computations!S87)</f>
        <v/>
      </c>
      <c r="Q103" s="102" t="str">
        <f t="shared" si="6"/>
        <v/>
      </c>
      <c r="R103" s="217">
        <f>Risk_Computations!V87</f>
        <v>0</v>
      </c>
      <c r="S103" s="268"/>
      <c r="T103" s="257" t="str">
        <f>IF($E$3=0,-1,IF($P103="","",Risk_Computations!BM87))</f>
        <v/>
      </c>
      <c r="U103" s="258" t="str">
        <f>IF($E$3=0,-1,IF($P103="","",Risk_Computations!BN87))</f>
        <v/>
      </c>
      <c r="V103" s="259" t="str">
        <f>IF($E$3=0,-1,IF($P103="","",Risk_Computations!BO87))</f>
        <v/>
      </c>
      <c r="W103" s="260" t="str">
        <f t="shared" si="4"/>
        <v/>
      </c>
      <c r="X103" s="289"/>
      <c r="Y103" s="268"/>
      <c r="Z103" s="268"/>
      <c r="AA103" s="268"/>
      <c r="AB103" s="268"/>
      <c r="AC103" s="268"/>
      <c r="AD103" s="268"/>
      <c r="AE103" s="268"/>
      <c r="AF103" s="268"/>
      <c r="AG103" s="269"/>
    </row>
    <row r="104" spans="1:33" x14ac:dyDescent="0.25">
      <c r="A104" s="289"/>
      <c r="B104" s="91">
        <v>83</v>
      </c>
      <c r="C104" s="478"/>
      <c r="D104" s="479"/>
      <c r="E104" s="479"/>
      <c r="F104" s="479"/>
      <c r="G104" s="479"/>
      <c r="H104" s="480"/>
      <c r="I104" s="481"/>
      <c r="J104" s="482"/>
      <c r="K104" s="483"/>
      <c r="L104" s="262" t="str">
        <f t="shared" si="5"/>
        <v/>
      </c>
      <c r="M104" s="276"/>
      <c r="N104" s="88" t="str">
        <f>Risk_Computations!Q88</f>
        <v/>
      </c>
      <c r="O104" s="86" t="str">
        <f>Risk_Computations!R88</f>
        <v/>
      </c>
      <c r="P104" s="101" t="str">
        <f>IF(C104="","",Risk_Computations!S88)</f>
        <v/>
      </c>
      <c r="Q104" s="102" t="str">
        <f t="shared" si="6"/>
        <v/>
      </c>
      <c r="R104" s="217">
        <f>Risk_Computations!V88</f>
        <v>0</v>
      </c>
      <c r="S104" s="268"/>
      <c r="T104" s="257" t="str">
        <f>IF($E$3=0,-1,IF($P104="","",Risk_Computations!BM88))</f>
        <v/>
      </c>
      <c r="U104" s="258" t="str">
        <f>IF($E$3=0,-1,IF($P104="","",Risk_Computations!BN88))</f>
        <v/>
      </c>
      <c r="V104" s="259" t="str">
        <f>IF($E$3=0,-1,IF($P104="","",Risk_Computations!BO88))</f>
        <v/>
      </c>
      <c r="W104" s="260" t="str">
        <f t="shared" si="4"/>
        <v/>
      </c>
      <c r="X104" s="289"/>
      <c r="Y104" s="268"/>
      <c r="Z104" s="268"/>
      <c r="AA104" s="268"/>
      <c r="AB104" s="268"/>
      <c r="AC104" s="268"/>
      <c r="AD104" s="268"/>
      <c r="AE104" s="268"/>
      <c r="AF104" s="268"/>
      <c r="AG104" s="269"/>
    </row>
    <row r="105" spans="1:33" x14ac:dyDescent="0.25">
      <c r="A105" s="289"/>
      <c r="B105" s="91">
        <v>84</v>
      </c>
      <c r="C105" s="478"/>
      <c r="D105" s="479"/>
      <c r="E105" s="479"/>
      <c r="F105" s="479"/>
      <c r="G105" s="479"/>
      <c r="H105" s="480"/>
      <c r="I105" s="481"/>
      <c r="J105" s="482"/>
      <c r="K105" s="483"/>
      <c r="L105" s="262" t="str">
        <f t="shared" si="5"/>
        <v/>
      </c>
      <c r="M105" s="276"/>
      <c r="N105" s="88" t="str">
        <f>Risk_Computations!Q89</f>
        <v/>
      </c>
      <c r="O105" s="86" t="str">
        <f>Risk_Computations!R89</f>
        <v/>
      </c>
      <c r="P105" s="101" t="str">
        <f>IF(C105="","",Risk_Computations!S89)</f>
        <v/>
      </c>
      <c r="Q105" s="102" t="str">
        <f t="shared" si="6"/>
        <v/>
      </c>
      <c r="R105" s="217">
        <f>Risk_Computations!V89</f>
        <v>0</v>
      </c>
      <c r="S105" s="268"/>
      <c r="T105" s="257" t="str">
        <f>IF($E$3=0,-1,IF($P105="","",Risk_Computations!BM89))</f>
        <v/>
      </c>
      <c r="U105" s="258" t="str">
        <f>IF($E$3=0,-1,IF($P105="","",Risk_Computations!BN89))</f>
        <v/>
      </c>
      <c r="V105" s="259" t="str">
        <f>IF($E$3=0,-1,IF($P105="","",Risk_Computations!BO89))</f>
        <v/>
      </c>
      <c r="W105" s="260" t="str">
        <f t="shared" si="4"/>
        <v/>
      </c>
      <c r="X105" s="289"/>
      <c r="Y105" s="268"/>
      <c r="Z105" s="268"/>
      <c r="AA105" s="268"/>
      <c r="AB105" s="268"/>
      <c r="AC105" s="268"/>
      <c r="AD105" s="268"/>
      <c r="AE105" s="268"/>
      <c r="AF105" s="268"/>
      <c r="AG105" s="269"/>
    </row>
    <row r="106" spans="1:33" x14ac:dyDescent="0.25">
      <c r="A106" s="289"/>
      <c r="B106" s="91">
        <v>85</v>
      </c>
      <c r="C106" s="478"/>
      <c r="D106" s="479"/>
      <c r="E106" s="479"/>
      <c r="F106" s="479"/>
      <c r="G106" s="479"/>
      <c r="H106" s="480"/>
      <c r="I106" s="481"/>
      <c r="J106" s="482"/>
      <c r="K106" s="483"/>
      <c r="L106" s="262" t="str">
        <f t="shared" si="5"/>
        <v/>
      </c>
      <c r="M106" s="276"/>
      <c r="N106" s="88" t="str">
        <f>Risk_Computations!Q90</f>
        <v/>
      </c>
      <c r="O106" s="86" t="str">
        <f>Risk_Computations!R90</f>
        <v/>
      </c>
      <c r="P106" s="101" t="str">
        <f>IF(C106="","",Risk_Computations!S90)</f>
        <v/>
      </c>
      <c r="Q106" s="102" t="str">
        <f t="shared" si="6"/>
        <v/>
      </c>
      <c r="R106" s="217">
        <f>Risk_Computations!V90</f>
        <v>0</v>
      </c>
      <c r="S106" s="268"/>
      <c r="T106" s="257" t="str">
        <f>IF($E$3=0,-1,IF($P106="","",Risk_Computations!BM90))</f>
        <v/>
      </c>
      <c r="U106" s="258" t="str">
        <f>IF($E$3=0,-1,IF($P106="","",Risk_Computations!BN90))</f>
        <v/>
      </c>
      <c r="V106" s="259" t="str">
        <f>IF($E$3=0,-1,IF($P106="","",Risk_Computations!BO90))</f>
        <v/>
      </c>
      <c r="W106" s="260" t="str">
        <f t="shared" si="4"/>
        <v/>
      </c>
      <c r="X106" s="289"/>
      <c r="Y106" s="268"/>
      <c r="Z106" s="268"/>
      <c r="AA106" s="268"/>
      <c r="AB106" s="268"/>
      <c r="AC106" s="268"/>
      <c r="AD106" s="268"/>
      <c r="AE106" s="268"/>
      <c r="AF106" s="268"/>
      <c r="AG106" s="269"/>
    </row>
    <row r="107" spans="1:33" x14ac:dyDescent="0.25">
      <c r="A107" s="289"/>
      <c r="B107" s="91">
        <v>86</v>
      </c>
      <c r="C107" s="478"/>
      <c r="D107" s="479"/>
      <c r="E107" s="479"/>
      <c r="F107" s="479"/>
      <c r="G107" s="479"/>
      <c r="H107" s="480"/>
      <c r="I107" s="481"/>
      <c r="J107" s="482"/>
      <c r="K107" s="483"/>
      <c r="L107" s="262" t="str">
        <f t="shared" si="5"/>
        <v/>
      </c>
      <c r="M107" s="276"/>
      <c r="N107" s="88" t="str">
        <f>Risk_Computations!Q91</f>
        <v/>
      </c>
      <c r="O107" s="86" t="str">
        <f>Risk_Computations!R91</f>
        <v/>
      </c>
      <c r="P107" s="101" t="str">
        <f>IF(C107="","",Risk_Computations!S91)</f>
        <v/>
      </c>
      <c r="Q107" s="102" t="str">
        <f t="shared" si="6"/>
        <v/>
      </c>
      <c r="R107" s="217">
        <f>Risk_Computations!V91</f>
        <v>0</v>
      </c>
      <c r="S107" s="268"/>
      <c r="T107" s="257" t="str">
        <f>IF($E$3=0,-1,IF($P107="","",Risk_Computations!BM91))</f>
        <v/>
      </c>
      <c r="U107" s="258" t="str">
        <f>IF($E$3=0,-1,IF($P107="","",Risk_Computations!BN91))</f>
        <v/>
      </c>
      <c r="V107" s="259" t="str">
        <f>IF($E$3=0,-1,IF($P107="","",Risk_Computations!BO91))</f>
        <v/>
      </c>
      <c r="W107" s="260" t="str">
        <f t="shared" si="4"/>
        <v/>
      </c>
      <c r="X107" s="289"/>
      <c r="Y107" s="268"/>
      <c r="Z107" s="268"/>
      <c r="AA107" s="268"/>
      <c r="AB107" s="268"/>
      <c r="AC107" s="268"/>
      <c r="AD107" s="268"/>
      <c r="AE107" s="268"/>
      <c r="AF107" s="268"/>
      <c r="AG107" s="269"/>
    </row>
    <row r="108" spans="1:33" x14ac:dyDescent="0.25">
      <c r="A108" s="289"/>
      <c r="B108" s="91">
        <v>87</v>
      </c>
      <c r="C108" s="478"/>
      <c r="D108" s="479"/>
      <c r="E108" s="479"/>
      <c r="F108" s="479"/>
      <c r="G108" s="479"/>
      <c r="H108" s="480"/>
      <c r="I108" s="481"/>
      <c r="J108" s="482"/>
      <c r="K108" s="483"/>
      <c r="L108" s="262" t="str">
        <f t="shared" si="5"/>
        <v/>
      </c>
      <c r="M108" s="276"/>
      <c r="N108" s="88" t="str">
        <f>Risk_Computations!Q92</f>
        <v/>
      </c>
      <c r="O108" s="86" t="str">
        <f>Risk_Computations!R92</f>
        <v/>
      </c>
      <c r="P108" s="101" t="str">
        <f>IF(C108="","",Risk_Computations!S92)</f>
        <v/>
      </c>
      <c r="Q108" s="102" t="str">
        <f t="shared" si="6"/>
        <v/>
      </c>
      <c r="R108" s="217">
        <f>Risk_Computations!V92</f>
        <v>0</v>
      </c>
      <c r="S108" s="268"/>
      <c r="T108" s="257" t="str">
        <f>IF($E$3=0,-1,IF($P108="","",Risk_Computations!BM92))</f>
        <v/>
      </c>
      <c r="U108" s="258" t="str">
        <f>IF($E$3=0,-1,IF($P108="","",Risk_Computations!BN92))</f>
        <v/>
      </c>
      <c r="V108" s="259" t="str">
        <f>IF($E$3=0,-1,IF($P108="","",Risk_Computations!BO92))</f>
        <v/>
      </c>
      <c r="W108" s="260" t="str">
        <f t="shared" si="4"/>
        <v/>
      </c>
      <c r="X108" s="289"/>
      <c r="Y108" s="268"/>
      <c r="Z108" s="268"/>
      <c r="AA108" s="268"/>
      <c r="AB108" s="268"/>
      <c r="AC108" s="268"/>
      <c r="AD108" s="268"/>
      <c r="AE108" s="268"/>
      <c r="AF108" s="268"/>
      <c r="AG108" s="269"/>
    </row>
    <row r="109" spans="1:33" x14ac:dyDescent="0.25">
      <c r="A109" s="289"/>
      <c r="B109" s="91">
        <v>88</v>
      </c>
      <c r="C109" s="478"/>
      <c r="D109" s="479"/>
      <c r="E109" s="479"/>
      <c r="F109" s="479"/>
      <c r="G109" s="479"/>
      <c r="H109" s="480"/>
      <c r="I109" s="481"/>
      <c r="J109" s="482"/>
      <c r="K109" s="483"/>
      <c r="L109" s="262" t="str">
        <f t="shared" si="5"/>
        <v/>
      </c>
      <c r="M109" s="276"/>
      <c r="N109" s="88" t="str">
        <f>Risk_Computations!Q93</f>
        <v/>
      </c>
      <c r="O109" s="86" t="str">
        <f>Risk_Computations!R93</f>
        <v/>
      </c>
      <c r="P109" s="101" t="str">
        <f>IF(C109="","",Risk_Computations!S93)</f>
        <v/>
      </c>
      <c r="Q109" s="102" t="str">
        <f t="shared" si="6"/>
        <v/>
      </c>
      <c r="R109" s="217">
        <f>Risk_Computations!V93</f>
        <v>0</v>
      </c>
      <c r="S109" s="268"/>
      <c r="T109" s="257" t="str">
        <f>IF($E$3=0,-1,IF($P109="","",Risk_Computations!BM93))</f>
        <v/>
      </c>
      <c r="U109" s="258" t="str">
        <f>IF($E$3=0,-1,IF($P109="","",Risk_Computations!BN93))</f>
        <v/>
      </c>
      <c r="V109" s="259" t="str">
        <f>IF($E$3=0,-1,IF($P109="","",Risk_Computations!BO93))</f>
        <v/>
      </c>
      <c r="W109" s="260" t="str">
        <f t="shared" si="4"/>
        <v/>
      </c>
      <c r="X109" s="289"/>
      <c r="Y109" s="268"/>
      <c r="Z109" s="268"/>
      <c r="AA109" s="268"/>
      <c r="AB109" s="268"/>
      <c r="AC109" s="268"/>
      <c r="AD109" s="268"/>
      <c r="AE109" s="268"/>
      <c r="AF109" s="268"/>
      <c r="AG109" s="269"/>
    </row>
    <row r="110" spans="1:33" x14ac:dyDescent="0.25">
      <c r="A110" s="289"/>
      <c r="B110" s="91">
        <v>89</v>
      </c>
      <c r="C110" s="478"/>
      <c r="D110" s="479"/>
      <c r="E110" s="479"/>
      <c r="F110" s="479"/>
      <c r="G110" s="479"/>
      <c r="H110" s="480"/>
      <c r="I110" s="481"/>
      <c r="J110" s="482"/>
      <c r="K110" s="483"/>
      <c r="L110" s="262" t="str">
        <f t="shared" si="5"/>
        <v/>
      </c>
      <c r="M110" s="276"/>
      <c r="N110" s="88" t="str">
        <f>Risk_Computations!Q94</f>
        <v/>
      </c>
      <c r="O110" s="86" t="str">
        <f>Risk_Computations!R94</f>
        <v/>
      </c>
      <c r="P110" s="101" t="str">
        <f>IF(C110="","",Risk_Computations!S94)</f>
        <v/>
      </c>
      <c r="Q110" s="102" t="str">
        <f t="shared" si="6"/>
        <v/>
      </c>
      <c r="R110" s="217">
        <f>Risk_Computations!V94</f>
        <v>0</v>
      </c>
      <c r="S110" s="268"/>
      <c r="T110" s="257" t="str">
        <f>IF($E$3=0,-1,IF($P110="","",Risk_Computations!BM94))</f>
        <v/>
      </c>
      <c r="U110" s="258" t="str">
        <f>IF($E$3=0,-1,IF($P110="","",Risk_Computations!BN94))</f>
        <v/>
      </c>
      <c r="V110" s="259" t="str">
        <f>IF($E$3=0,-1,IF($P110="","",Risk_Computations!BO94))</f>
        <v/>
      </c>
      <c r="W110" s="260" t="str">
        <f t="shared" si="4"/>
        <v/>
      </c>
      <c r="X110" s="289"/>
      <c r="Y110" s="268"/>
      <c r="Z110" s="268"/>
      <c r="AA110" s="268"/>
      <c r="AB110" s="268"/>
      <c r="AC110" s="268"/>
      <c r="AD110" s="268"/>
      <c r="AE110" s="268"/>
      <c r="AF110" s="268"/>
      <c r="AG110" s="269"/>
    </row>
    <row r="111" spans="1:33" x14ac:dyDescent="0.25">
      <c r="A111" s="289"/>
      <c r="B111" s="91">
        <v>90</v>
      </c>
      <c r="C111" s="478"/>
      <c r="D111" s="479"/>
      <c r="E111" s="479"/>
      <c r="F111" s="479"/>
      <c r="G111" s="479"/>
      <c r="H111" s="480"/>
      <c r="I111" s="481"/>
      <c r="J111" s="482"/>
      <c r="K111" s="483"/>
      <c r="L111" s="262" t="str">
        <f t="shared" si="5"/>
        <v/>
      </c>
      <c r="M111" s="276"/>
      <c r="N111" s="88" t="str">
        <f>Risk_Computations!Q95</f>
        <v/>
      </c>
      <c r="O111" s="86" t="str">
        <f>Risk_Computations!R95</f>
        <v/>
      </c>
      <c r="P111" s="101" t="str">
        <f>IF(C111="","",Risk_Computations!S95)</f>
        <v/>
      </c>
      <c r="Q111" s="102" t="str">
        <f t="shared" si="6"/>
        <v/>
      </c>
      <c r="R111" s="217">
        <f>Risk_Computations!V95</f>
        <v>0</v>
      </c>
      <c r="S111" s="268"/>
      <c r="T111" s="257" t="str">
        <f>IF($E$3=0,-1,IF($P111="","",Risk_Computations!BM95))</f>
        <v/>
      </c>
      <c r="U111" s="258" t="str">
        <f>IF($E$3=0,-1,IF($P111="","",Risk_Computations!BN95))</f>
        <v/>
      </c>
      <c r="V111" s="259" t="str">
        <f>IF($E$3=0,-1,IF($P111="","",Risk_Computations!BO95))</f>
        <v/>
      </c>
      <c r="W111" s="260" t="str">
        <f t="shared" si="4"/>
        <v/>
      </c>
      <c r="X111" s="289"/>
      <c r="Y111" s="268"/>
      <c r="Z111" s="268"/>
      <c r="AA111" s="268"/>
      <c r="AB111" s="268"/>
      <c r="AC111" s="268"/>
      <c r="AD111" s="268"/>
      <c r="AE111" s="268"/>
      <c r="AF111" s="268"/>
      <c r="AG111" s="269"/>
    </row>
    <row r="112" spans="1:33" x14ac:dyDescent="0.25">
      <c r="A112" s="289"/>
      <c r="B112" s="91">
        <v>91</v>
      </c>
      <c r="C112" s="478"/>
      <c r="D112" s="479"/>
      <c r="E112" s="479"/>
      <c r="F112" s="479"/>
      <c r="G112" s="479"/>
      <c r="H112" s="480"/>
      <c r="I112" s="481"/>
      <c r="J112" s="482"/>
      <c r="K112" s="483"/>
      <c r="L112" s="262" t="str">
        <f t="shared" si="5"/>
        <v/>
      </c>
      <c r="M112" s="276"/>
      <c r="N112" s="88" t="str">
        <f>Risk_Computations!Q96</f>
        <v/>
      </c>
      <c r="O112" s="86" t="str">
        <f>Risk_Computations!R96</f>
        <v/>
      </c>
      <c r="P112" s="101" t="str">
        <f>IF(C112="","",Risk_Computations!S96)</f>
        <v/>
      </c>
      <c r="Q112" s="102" t="str">
        <f t="shared" si="6"/>
        <v/>
      </c>
      <c r="R112" s="217">
        <f>Risk_Computations!V96</f>
        <v>0</v>
      </c>
      <c r="S112" s="268"/>
      <c r="T112" s="257" t="str">
        <f>IF($E$3=0,-1,IF($P112="","",Risk_Computations!BM96))</f>
        <v/>
      </c>
      <c r="U112" s="258" t="str">
        <f>IF($E$3=0,-1,IF($P112="","",Risk_Computations!BN96))</f>
        <v/>
      </c>
      <c r="V112" s="259" t="str">
        <f>IF($E$3=0,-1,IF($P112="","",Risk_Computations!BO96))</f>
        <v/>
      </c>
      <c r="W112" s="260" t="str">
        <f t="shared" si="4"/>
        <v/>
      </c>
      <c r="X112" s="289"/>
      <c r="Y112" s="268"/>
      <c r="Z112" s="268"/>
      <c r="AA112" s="268"/>
      <c r="AB112" s="268"/>
      <c r="AC112" s="268"/>
      <c r="AD112" s="268"/>
      <c r="AE112" s="268"/>
      <c r="AF112" s="268"/>
      <c r="AG112" s="269"/>
    </row>
    <row r="113" spans="1:33" x14ac:dyDescent="0.25">
      <c r="A113" s="289"/>
      <c r="B113" s="91">
        <v>92</v>
      </c>
      <c r="C113" s="478"/>
      <c r="D113" s="479"/>
      <c r="E113" s="479"/>
      <c r="F113" s="479"/>
      <c r="G113" s="479"/>
      <c r="H113" s="480"/>
      <c r="I113" s="481"/>
      <c r="J113" s="482"/>
      <c r="K113" s="483"/>
      <c r="L113" s="262" t="str">
        <f t="shared" si="5"/>
        <v/>
      </c>
      <c r="M113" s="276"/>
      <c r="N113" s="88" t="str">
        <f>Risk_Computations!Q97</f>
        <v/>
      </c>
      <c r="O113" s="86" t="str">
        <f>Risk_Computations!R97</f>
        <v/>
      </c>
      <c r="P113" s="101" t="str">
        <f>IF(C113="","",Risk_Computations!S97)</f>
        <v/>
      </c>
      <c r="Q113" s="102" t="str">
        <f t="shared" si="6"/>
        <v/>
      </c>
      <c r="R113" s="217">
        <f>Risk_Computations!V97</f>
        <v>0</v>
      </c>
      <c r="S113" s="268"/>
      <c r="T113" s="257" t="str">
        <f>IF($E$3=0,-1,IF($P113="","",Risk_Computations!BM97))</f>
        <v/>
      </c>
      <c r="U113" s="258" t="str">
        <f>IF($E$3=0,-1,IF($P113="","",Risk_Computations!BN97))</f>
        <v/>
      </c>
      <c r="V113" s="259" t="str">
        <f>IF($E$3=0,-1,IF($P113="","",Risk_Computations!BO97))</f>
        <v/>
      </c>
      <c r="W113" s="260" t="str">
        <f t="shared" si="4"/>
        <v/>
      </c>
      <c r="X113" s="289"/>
      <c r="Y113" s="268"/>
      <c r="Z113" s="268"/>
      <c r="AA113" s="268"/>
      <c r="AB113" s="268"/>
      <c r="AC113" s="268"/>
      <c r="AD113" s="268"/>
      <c r="AE113" s="268"/>
      <c r="AF113" s="268"/>
      <c r="AG113" s="269"/>
    </row>
    <row r="114" spans="1:33" x14ac:dyDescent="0.25">
      <c r="A114" s="289"/>
      <c r="B114" s="91">
        <v>93</v>
      </c>
      <c r="C114" s="478"/>
      <c r="D114" s="479"/>
      <c r="E114" s="479"/>
      <c r="F114" s="479"/>
      <c r="G114" s="479"/>
      <c r="H114" s="480"/>
      <c r="I114" s="481"/>
      <c r="J114" s="482"/>
      <c r="K114" s="483"/>
      <c r="L114" s="262" t="str">
        <f t="shared" si="5"/>
        <v/>
      </c>
      <c r="M114" s="276"/>
      <c r="N114" s="88" t="str">
        <f>Risk_Computations!Q98</f>
        <v/>
      </c>
      <c r="O114" s="86" t="str">
        <f>Risk_Computations!R98</f>
        <v/>
      </c>
      <c r="P114" s="101" t="str">
        <f>IF(C114="","",Risk_Computations!S98)</f>
        <v/>
      </c>
      <c r="Q114" s="102" t="str">
        <f t="shared" si="6"/>
        <v/>
      </c>
      <c r="R114" s="217">
        <f>Risk_Computations!V98</f>
        <v>0</v>
      </c>
      <c r="S114" s="268"/>
      <c r="T114" s="257" t="str">
        <f>IF($E$3=0,-1,IF($P114="","",Risk_Computations!BM98))</f>
        <v/>
      </c>
      <c r="U114" s="258" t="str">
        <f>IF($E$3=0,-1,IF($P114="","",Risk_Computations!BN98))</f>
        <v/>
      </c>
      <c r="V114" s="259" t="str">
        <f>IF($E$3=0,-1,IF($P114="","",Risk_Computations!BO98))</f>
        <v/>
      </c>
      <c r="W114" s="260" t="str">
        <f t="shared" si="4"/>
        <v/>
      </c>
      <c r="X114" s="289"/>
      <c r="Y114" s="268"/>
      <c r="Z114" s="268"/>
      <c r="AA114" s="268"/>
      <c r="AB114" s="268"/>
      <c r="AC114" s="268"/>
      <c r="AD114" s="268"/>
      <c r="AE114" s="268"/>
      <c r="AF114" s="268"/>
      <c r="AG114" s="269"/>
    </row>
    <row r="115" spans="1:33" x14ac:dyDescent="0.25">
      <c r="A115" s="289"/>
      <c r="B115" s="91">
        <v>94</v>
      </c>
      <c r="C115" s="478"/>
      <c r="D115" s="479"/>
      <c r="E115" s="479"/>
      <c r="F115" s="479"/>
      <c r="G115" s="479"/>
      <c r="H115" s="480"/>
      <c r="I115" s="481"/>
      <c r="J115" s="482"/>
      <c r="K115" s="483"/>
      <c r="L115" s="262" t="str">
        <f t="shared" si="5"/>
        <v/>
      </c>
      <c r="M115" s="276"/>
      <c r="N115" s="88" t="str">
        <f>Risk_Computations!Q99</f>
        <v/>
      </c>
      <c r="O115" s="86" t="str">
        <f>Risk_Computations!R99</f>
        <v/>
      </c>
      <c r="P115" s="101" t="str">
        <f>IF(C115="","",Risk_Computations!S99)</f>
        <v/>
      </c>
      <c r="Q115" s="102" t="str">
        <f t="shared" si="6"/>
        <v/>
      </c>
      <c r="R115" s="217">
        <f>Risk_Computations!V99</f>
        <v>0</v>
      </c>
      <c r="S115" s="268"/>
      <c r="T115" s="257" t="str">
        <f>IF($E$3=0,-1,IF($P115="","",Risk_Computations!BM99))</f>
        <v/>
      </c>
      <c r="U115" s="258" t="str">
        <f>IF($E$3=0,-1,IF($P115="","",Risk_Computations!BN99))</f>
        <v/>
      </c>
      <c r="V115" s="259" t="str">
        <f>IF($E$3=0,-1,IF($P115="","",Risk_Computations!BO99))</f>
        <v/>
      </c>
      <c r="W115" s="260" t="str">
        <f t="shared" si="4"/>
        <v/>
      </c>
      <c r="X115" s="289"/>
      <c r="Y115" s="268"/>
      <c r="Z115" s="268"/>
      <c r="AA115" s="268"/>
      <c r="AB115" s="268"/>
      <c r="AC115" s="268"/>
      <c r="AD115" s="268"/>
      <c r="AE115" s="268"/>
      <c r="AF115" s="268"/>
      <c r="AG115" s="269"/>
    </row>
    <row r="116" spans="1:33" x14ac:dyDescent="0.25">
      <c r="A116" s="289"/>
      <c r="B116" s="91">
        <v>95</v>
      </c>
      <c r="C116" s="478"/>
      <c r="D116" s="479"/>
      <c r="E116" s="479"/>
      <c r="F116" s="479"/>
      <c r="G116" s="479"/>
      <c r="H116" s="480"/>
      <c r="I116" s="481"/>
      <c r="J116" s="482"/>
      <c r="K116" s="483"/>
      <c r="L116" s="262" t="str">
        <f t="shared" si="5"/>
        <v/>
      </c>
      <c r="M116" s="276"/>
      <c r="N116" s="88" t="str">
        <f>Risk_Computations!Q100</f>
        <v/>
      </c>
      <c r="O116" s="86" t="str">
        <f>Risk_Computations!R100</f>
        <v/>
      </c>
      <c r="P116" s="101" t="str">
        <f>IF(C116="","",Risk_Computations!S100)</f>
        <v/>
      </c>
      <c r="Q116" s="102" t="str">
        <f t="shared" si="6"/>
        <v/>
      </c>
      <c r="R116" s="217">
        <f>Risk_Computations!V100</f>
        <v>0</v>
      </c>
      <c r="S116" s="268"/>
      <c r="T116" s="257" t="str">
        <f>IF($E$3=0,-1,IF($P116="","",Risk_Computations!BM100))</f>
        <v/>
      </c>
      <c r="U116" s="258" t="str">
        <f>IF($E$3=0,-1,IF($P116="","",Risk_Computations!BN100))</f>
        <v/>
      </c>
      <c r="V116" s="259" t="str">
        <f>IF($E$3=0,-1,IF($P116="","",Risk_Computations!BO100))</f>
        <v/>
      </c>
      <c r="W116" s="260" t="str">
        <f t="shared" si="4"/>
        <v/>
      </c>
      <c r="X116" s="289"/>
      <c r="Y116" s="268"/>
      <c r="Z116" s="268"/>
      <c r="AA116" s="268"/>
      <c r="AB116" s="268"/>
      <c r="AC116" s="268"/>
      <c r="AD116" s="268"/>
      <c r="AE116" s="268"/>
      <c r="AF116" s="268"/>
      <c r="AG116" s="269"/>
    </row>
    <row r="117" spans="1:33" x14ac:dyDescent="0.25">
      <c r="A117" s="289"/>
      <c r="B117" s="91">
        <v>96</v>
      </c>
      <c r="C117" s="478"/>
      <c r="D117" s="479"/>
      <c r="E117" s="479"/>
      <c r="F117" s="479"/>
      <c r="G117" s="479"/>
      <c r="H117" s="480"/>
      <c r="I117" s="481"/>
      <c r="J117" s="482"/>
      <c r="K117" s="483"/>
      <c r="L117" s="262" t="str">
        <f t="shared" si="5"/>
        <v/>
      </c>
      <c r="M117" s="276"/>
      <c r="N117" s="88" t="str">
        <f>Risk_Computations!Q101</f>
        <v/>
      </c>
      <c r="O117" s="86" t="str">
        <f>Risk_Computations!R101</f>
        <v/>
      </c>
      <c r="P117" s="101" t="str">
        <f>IF(C117="","",Risk_Computations!S101)</f>
        <v/>
      </c>
      <c r="Q117" s="102" t="str">
        <f t="shared" si="6"/>
        <v/>
      </c>
      <c r="R117" s="217">
        <f>Risk_Computations!V101</f>
        <v>0</v>
      </c>
      <c r="S117" s="268"/>
      <c r="T117" s="257" t="str">
        <f>IF($E$3=0,-1,IF($P117="","",Risk_Computations!BM101))</f>
        <v/>
      </c>
      <c r="U117" s="258" t="str">
        <f>IF($E$3=0,-1,IF($P117="","",Risk_Computations!BN101))</f>
        <v/>
      </c>
      <c r="V117" s="259" t="str">
        <f>IF($E$3=0,-1,IF($P117="","",Risk_Computations!BO101))</f>
        <v/>
      </c>
      <c r="W117" s="260" t="str">
        <f t="shared" si="4"/>
        <v/>
      </c>
      <c r="X117" s="289"/>
      <c r="Y117" s="268"/>
      <c r="Z117" s="268"/>
      <c r="AA117" s="268"/>
      <c r="AB117" s="268"/>
      <c r="AC117" s="268"/>
      <c r="AD117" s="268"/>
      <c r="AE117" s="268"/>
      <c r="AF117" s="268"/>
      <c r="AG117" s="269"/>
    </row>
    <row r="118" spans="1:33" x14ac:dyDescent="0.25">
      <c r="A118" s="289"/>
      <c r="B118" s="91">
        <v>97</v>
      </c>
      <c r="C118" s="478"/>
      <c r="D118" s="479"/>
      <c r="E118" s="479"/>
      <c r="F118" s="479"/>
      <c r="G118" s="479"/>
      <c r="H118" s="480"/>
      <c r="I118" s="481"/>
      <c r="J118" s="482"/>
      <c r="K118" s="483"/>
      <c r="L118" s="262" t="str">
        <f t="shared" si="5"/>
        <v/>
      </c>
      <c r="M118" s="276"/>
      <c r="N118" s="88" t="str">
        <f>Risk_Computations!Q102</f>
        <v/>
      </c>
      <c r="O118" s="86" t="str">
        <f>Risk_Computations!R102</f>
        <v/>
      </c>
      <c r="P118" s="101" t="str">
        <f>IF(C118="","",Risk_Computations!S102)</f>
        <v/>
      </c>
      <c r="Q118" s="102" t="str">
        <f t="shared" si="6"/>
        <v/>
      </c>
      <c r="R118" s="217">
        <f>Risk_Computations!V102</f>
        <v>0</v>
      </c>
      <c r="S118" s="268"/>
      <c r="T118" s="257" t="str">
        <f>IF($E$3=0,-1,IF($P118="","",Risk_Computations!BM102))</f>
        <v/>
      </c>
      <c r="U118" s="258" t="str">
        <f>IF($E$3=0,-1,IF($P118="","",Risk_Computations!BN102))</f>
        <v/>
      </c>
      <c r="V118" s="259" t="str">
        <f>IF($E$3=0,-1,IF($P118="","",Risk_Computations!BO102))</f>
        <v/>
      </c>
      <c r="W118" s="260" t="str">
        <f t="shared" si="4"/>
        <v/>
      </c>
      <c r="X118" s="289"/>
      <c r="Y118" s="268"/>
      <c r="Z118" s="268"/>
      <c r="AA118" s="268"/>
      <c r="AB118" s="268"/>
      <c r="AC118" s="268"/>
      <c r="AD118" s="268"/>
      <c r="AE118" s="268"/>
      <c r="AF118" s="268"/>
      <c r="AG118" s="269"/>
    </row>
    <row r="119" spans="1:33" x14ac:dyDescent="0.25">
      <c r="A119" s="289"/>
      <c r="B119" s="91">
        <v>98</v>
      </c>
      <c r="C119" s="478"/>
      <c r="D119" s="479"/>
      <c r="E119" s="479"/>
      <c r="F119" s="479"/>
      <c r="G119" s="479"/>
      <c r="H119" s="480"/>
      <c r="I119" s="481"/>
      <c r="J119" s="482"/>
      <c r="K119" s="483"/>
      <c r="L119" s="262" t="str">
        <f t="shared" si="5"/>
        <v/>
      </c>
      <c r="M119" s="276"/>
      <c r="N119" s="88" t="str">
        <f>Risk_Computations!Q103</f>
        <v/>
      </c>
      <c r="O119" s="86" t="str">
        <f>Risk_Computations!R103</f>
        <v/>
      </c>
      <c r="P119" s="101" t="str">
        <f>IF(C119="","",Risk_Computations!S103)</f>
        <v/>
      </c>
      <c r="Q119" s="102" t="str">
        <f t="shared" si="6"/>
        <v/>
      </c>
      <c r="R119" s="217">
        <f>Risk_Computations!V103</f>
        <v>0</v>
      </c>
      <c r="S119" s="268"/>
      <c r="T119" s="257" t="str">
        <f>IF($E$3=0,-1,IF($P119="","",Risk_Computations!BM103))</f>
        <v/>
      </c>
      <c r="U119" s="258" t="str">
        <f>IF($E$3=0,-1,IF($P119="","",Risk_Computations!BN103))</f>
        <v/>
      </c>
      <c r="V119" s="259" t="str">
        <f>IF($E$3=0,-1,IF($P119="","",Risk_Computations!BO103))</f>
        <v/>
      </c>
      <c r="W119" s="260" t="str">
        <f t="shared" si="4"/>
        <v/>
      </c>
      <c r="X119" s="289"/>
      <c r="Y119" s="268"/>
      <c r="Z119" s="268"/>
      <c r="AA119" s="268"/>
      <c r="AB119" s="268"/>
      <c r="AC119" s="268"/>
      <c r="AD119" s="268"/>
      <c r="AE119" s="268"/>
      <c r="AF119" s="268"/>
      <c r="AG119" s="269"/>
    </row>
    <row r="120" spans="1:33" x14ac:dyDescent="0.25">
      <c r="A120" s="289"/>
      <c r="B120" s="91">
        <v>99</v>
      </c>
      <c r="C120" s="478"/>
      <c r="D120" s="479"/>
      <c r="E120" s="479"/>
      <c r="F120" s="479"/>
      <c r="G120" s="479"/>
      <c r="H120" s="480"/>
      <c r="I120" s="481"/>
      <c r="J120" s="482"/>
      <c r="K120" s="483"/>
      <c r="L120" s="262" t="str">
        <f t="shared" si="5"/>
        <v/>
      </c>
      <c r="M120" s="276"/>
      <c r="N120" s="88" t="str">
        <f>Risk_Computations!Q104</f>
        <v/>
      </c>
      <c r="O120" s="86" t="str">
        <f>Risk_Computations!R104</f>
        <v/>
      </c>
      <c r="P120" s="101" t="str">
        <f>IF(C120="","",Risk_Computations!S104)</f>
        <v/>
      </c>
      <c r="Q120" s="102" t="str">
        <f t="shared" si="6"/>
        <v/>
      </c>
      <c r="R120" s="217">
        <f>Risk_Computations!V104</f>
        <v>0</v>
      </c>
      <c r="S120" s="268"/>
      <c r="T120" s="257" t="str">
        <f>IF($E$3=0,-1,IF($P120="","",Risk_Computations!BM104))</f>
        <v/>
      </c>
      <c r="U120" s="258" t="str">
        <f>IF($E$3=0,-1,IF($P120="","",Risk_Computations!BN104))</f>
        <v/>
      </c>
      <c r="V120" s="259" t="str">
        <f>IF($E$3=0,-1,IF($P120="","",Risk_Computations!BO104))</f>
        <v/>
      </c>
      <c r="W120" s="260" t="str">
        <f t="shared" si="4"/>
        <v/>
      </c>
      <c r="X120" s="289"/>
      <c r="Y120" s="268"/>
      <c r="Z120" s="268"/>
      <c r="AA120" s="268"/>
      <c r="AB120" s="268"/>
      <c r="AC120" s="268"/>
      <c r="AD120" s="268"/>
      <c r="AE120" s="268"/>
      <c r="AF120" s="268"/>
      <c r="AG120" s="269"/>
    </row>
    <row r="121" spans="1:33" ht="15.75" thickBot="1" x14ac:dyDescent="0.3">
      <c r="A121" s="290"/>
      <c r="B121" s="93">
        <v>100</v>
      </c>
      <c r="C121" s="457"/>
      <c r="D121" s="458"/>
      <c r="E121" s="458"/>
      <c r="F121" s="458"/>
      <c r="G121" s="458"/>
      <c r="H121" s="459"/>
      <c r="I121" s="460"/>
      <c r="J121" s="461"/>
      <c r="K121" s="462"/>
      <c r="L121" s="263" t="str">
        <f t="shared" si="5"/>
        <v/>
      </c>
      <c r="M121" s="279"/>
      <c r="N121" s="89" t="str">
        <f>Risk_Computations!Q105</f>
        <v/>
      </c>
      <c r="O121" s="87" t="str">
        <f>Risk_Computations!R105</f>
        <v/>
      </c>
      <c r="P121" s="103" t="str">
        <f>IF(C121="","",Risk_Computations!S105)</f>
        <v/>
      </c>
      <c r="Q121" s="104" t="str">
        <f t="shared" si="6"/>
        <v/>
      </c>
      <c r="R121" s="218">
        <f>Risk_Computations!V105</f>
        <v>0</v>
      </c>
      <c r="S121" s="270"/>
      <c r="T121" s="264" t="str">
        <f>IF($E$3=0,-1,IF($P121="","",Risk_Computations!BM105))</f>
        <v/>
      </c>
      <c r="U121" s="265" t="str">
        <f>IF($E$3=0,-1,IF($P121="","",Risk_Computations!BN105))</f>
        <v/>
      </c>
      <c r="V121" s="266" t="str">
        <f>IF($E$3=0,-1,IF($P121="","",Risk_Computations!BO105))</f>
        <v/>
      </c>
      <c r="W121" s="267" t="str">
        <f t="shared" si="4"/>
        <v/>
      </c>
      <c r="X121" s="290"/>
      <c r="Y121" s="270"/>
      <c r="Z121" s="270"/>
      <c r="AA121" s="270"/>
      <c r="AB121" s="270"/>
      <c r="AC121" s="270"/>
      <c r="AD121" s="270"/>
      <c r="AE121" s="270"/>
      <c r="AF121" s="270"/>
      <c r="AG121" s="271"/>
    </row>
    <row r="123" spans="1:33" ht="19.5" thickBot="1" x14ac:dyDescent="0.3">
      <c r="B123" s="533" t="s">
        <v>123</v>
      </c>
      <c r="C123" s="534"/>
      <c r="D123" s="534"/>
      <c r="E123" s="534"/>
      <c r="F123" s="534"/>
      <c r="G123" s="534"/>
      <c r="H123" s="534"/>
      <c r="I123" s="534"/>
      <c r="J123" s="534"/>
      <c r="K123" s="534"/>
      <c r="L123" s="534"/>
    </row>
    <row r="124" spans="1:33" ht="15" customHeight="1" x14ac:dyDescent="0.25">
      <c r="B124" s="535" t="s">
        <v>136</v>
      </c>
      <c r="C124" s="536"/>
      <c r="D124" s="536"/>
      <c r="E124" s="536"/>
      <c r="F124" s="536"/>
      <c r="G124" s="536"/>
      <c r="H124" s="536"/>
      <c r="I124" s="536"/>
      <c r="J124" s="536"/>
      <c r="K124" s="536"/>
      <c r="L124" s="537"/>
    </row>
    <row r="125" spans="1:33" x14ac:dyDescent="0.25">
      <c r="B125" s="538"/>
      <c r="C125" s="539"/>
      <c r="D125" s="539"/>
      <c r="E125" s="539"/>
      <c r="F125" s="539"/>
      <c r="G125" s="539"/>
      <c r="H125" s="539"/>
      <c r="I125" s="539"/>
      <c r="J125" s="539"/>
      <c r="K125" s="539"/>
      <c r="L125" s="540"/>
    </row>
    <row r="126" spans="1:33" x14ac:dyDescent="0.25">
      <c r="B126" s="538"/>
      <c r="C126" s="539"/>
      <c r="D126" s="539"/>
      <c r="E126" s="539"/>
      <c r="F126" s="539"/>
      <c r="G126" s="539"/>
      <c r="H126" s="539"/>
      <c r="I126" s="539"/>
      <c r="J126" s="539"/>
      <c r="K126" s="539"/>
      <c r="L126" s="540"/>
    </row>
    <row r="127" spans="1:33" x14ac:dyDescent="0.25">
      <c r="B127" s="538"/>
      <c r="C127" s="539"/>
      <c r="D127" s="539"/>
      <c r="E127" s="539"/>
      <c r="F127" s="539"/>
      <c r="G127" s="539"/>
      <c r="H127" s="539"/>
      <c r="I127" s="539"/>
      <c r="J127" s="539"/>
      <c r="K127" s="539"/>
      <c r="L127" s="540"/>
    </row>
    <row r="128" spans="1:33" x14ac:dyDescent="0.25">
      <c r="B128" s="538"/>
      <c r="C128" s="539"/>
      <c r="D128" s="539"/>
      <c r="E128" s="539"/>
      <c r="F128" s="539"/>
      <c r="G128" s="539"/>
      <c r="H128" s="539"/>
      <c r="I128" s="539"/>
      <c r="J128" s="539"/>
      <c r="K128" s="539"/>
      <c r="L128" s="540"/>
    </row>
    <row r="129" spans="2:12" x14ac:dyDescent="0.25">
      <c r="B129" s="538"/>
      <c r="C129" s="539"/>
      <c r="D129" s="539"/>
      <c r="E129" s="539"/>
      <c r="F129" s="539"/>
      <c r="G129" s="539"/>
      <c r="H129" s="539"/>
      <c r="I129" s="539"/>
      <c r="J129" s="539"/>
      <c r="K129" s="539"/>
      <c r="L129" s="540"/>
    </row>
    <row r="130" spans="2:12" x14ac:dyDescent="0.25">
      <c r="B130" s="538"/>
      <c r="C130" s="539"/>
      <c r="D130" s="539"/>
      <c r="E130" s="539"/>
      <c r="F130" s="539"/>
      <c r="G130" s="539"/>
      <c r="H130" s="539"/>
      <c r="I130" s="539"/>
      <c r="J130" s="539"/>
      <c r="K130" s="539"/>
      <c r="L130" s="540"/>
    </row>
    <row r="131" spans="2:12" x14ac:dyDescent="0.25">
      <c r="B131" s="538"/>
      <c r="C131" s="539"/>
      <c r="D131" s="539"/>
      <c r="E131" s="539"/>
      <c r="F131" s="539"/>
      <c r="G131" s="539"/>
      <c r="H131" s="539"/>
      <c r="I131" s="539"/>
      <c r="J131" s="539"/>
      <c r="K131" s="539"/>
      <c r="L131" s="540"/>
    </row>
    <row r="132" spans="2:12" ht="15.75" thickBot="1" x14ac:dyDescent="0.3">
      <c r="B132" s="541"/>
      <c r="C132" s="542"/>
      <c r="D132" s="542"/>
      <c r="E132" s="542"/>
      <c r="F132" s="542"/>
      <c r="G132" s="542"/>
      <c r="H132" s="542"/>
      <c r="I132" s="542"/>
      <c r="J132" s="542"/>
      <c r="K132" s="542"/>
      <c r="L132" s="543"/>
    </row>
    <row r="133" spans="2:12" x14ac:dyDescent="0.25">
      <c r="B133" s="99"/>
      <c r="C133" s="99"/>
      <c r="D133" s="99"/>
      <c r="E133" s="99"/>
      <c r="F133" s="99"/>
      <c r="G133" s="99"/>
      <c r="H133" s="99"/>
      <c r="I133" s="99"/>
      <c r="J133" s="99"/>
      <c r="K133" s="99"/>
      <c r="L133" s="99"/>
    </row>
    <row r="134" spans="2:12" x14ac:dyDescent="0.25">
      <c r="B134" s="99"/>
      <c r="C134" s="99"/>
      <c r="D134" s="99"/>
      <c r="E134" s="99"/>
      <c r="F134" s="99"/>
      <c r="G134" s="99"/>
      <c r="H134" s="99"/>
      <c r="I134" s="99"/>
      <c r="J134" s="99"/>
      <c r="K134" s="99"/>
      <c r="L134" s="99"/>
    </row>
    <row r="135" spans="2:12" x14ac:dyDescent="0.25">
      <c r="B135" s="99"/>
      <c r="C135" s="99"/>
      <c r="D135" s="99"/>
      <c r="E135" s="99"/>
      <c r="F135" s="99"/>
      <c r="G135" s="99"/>
      <c r="H135" s="99"/>
      <c r="I135" s="99"/>
      <c r="J135" s="99"/>
      <c r="K135" s="99"/>
      <c r="L135" s="99"/>
    </row>
    <row r="136" spans="2:12" x14ac:dyDescent="0.25">
      <c r="B136" s="99"/>
      <c r="C136" s="99"/>
      <c r="D136" s="99"/>
      <c r="E136" s="99"/>
      <c r="F136" s="99"/>
      <c r="G136" s="99"/>
      <c r="H136" s="99"/>
      <c r="I136" s="99"/>
      <c r="J136" s="99"/>
      <c r="K136" s="99"/>
      <c r="L136" s="99"/>
    </row>
    <row r="137" spans="2:12" x14ac:dyDescent="0.25">
      <c r="B137" s="99"/>
      <c r="C137" s="99"/>
      <c r="D137" s="99"/>
      <c r="E137" s="99"/>
      <c r="F137" s="99"/>
      <c r="G137" s="99"/>
      <c r="H137" s="99"/>
      <c r="I137" s="99"/>
      <c r="J137" s="99"/>
      <c r="K137" s="99"/>
      <c r="L137" s="99"/>
    </row>
    <row r="138" spans="2:12" x14ac:dyDescent="0.25">
      <c r="B138" s="99"/>
      <c r="C138" s="99"/>
      <c r="D138" s="99"/>
      <c r="E138" s="99"/>
      <c r="F138" s="99"/>
      <c r="G138" s="99"/>
      <c r="H138" s="99"/>
      <c r="I138" s="99"/>
      <c r="J138" s="99"/>
      <c r="K138" s="99"/>
      <c r="L138" s="99"/>
    </row>
    <row r="139" spans="2:12" x14ac:dyDescent="0.25">
      <c r="B139" s="99"/>
      <c r="C139" s="99"/>
      <c r="D139" s="99"/>
      <c r="E139" s="99"/>
      <c r="F139" s="99"/>
      <c r="G139" s="99"/>
      <c r="H139" s="99"/>
      <c r="I139" s="99"/>
      <c r="J139" s="99"/>
      <c r="K139" s="99"/>
      <c r="L139" s="99"/>
    </row>
    <row r="140" spans="2:12" x14ac:dyDescent="0.25">
      <c r="B140" s="99"/>
      <c r="C140" s="99"/>
      <c r="D140" s="99"/>
      <c r="E140" s="99"/>
      <c r="F140" s="99"/>
      <c r="G140" s="99"/>
      <c r="H140" s="99"/>
      <c r="I140" s="99"/>
      <c r="J140" s="99"/>
      <c r="K140" s="99"/>
      <c r="L140" s="99"/>
    </row>
    <row r="141" spans="2:12" x14ac:dyDescent="0.25">
      <c r="B141" s="99"/>
      <c r="C141" s="99"/>
      <c r="D141" s="99"/>
      <c r="E141" s="99"/>
      <c r="F141" s="99"/>
      <c r="G141" s="99"/>
      <c r="H141" s="99"/>
      <c r="I141" s="99"/>
      <c r="J141" s="99"/>
      <c r="K141" s="99"/>
      <c r="L141" s="99"/>
    </row>
    <row r="142" spans="2:12" x14ac:dyDescent="0.25">
      <c r="B142" s="99"/>
      <c r="C142" s="99"/>
      <c r="D142" s="99"/>
      <c r="E142" s="99"/>
      <c r="F142" s="99"/>
      <c r="G142" s="99"/>
      <c r="H142" s="99"/>
      <c r="I142" s="99"/>
      <c r="J142" s="99"/>
      <c r="K142" s="99"/>
      <c r="L142" s="99"/>
    </row>
    <row r="143" spans="2:12" x14ac:dyDescent="0.25">
      <c r="B143" s="99"/>
      <c r="C143" s="99"/>
      <c r="D143" s="99"/>
      <c r="E143" s="99"/>
      <c r="F143" s="99"/>
      <c r="G143" s="99"/>
      <c r="H143" s="99"/>
      <c r="I143" s="99"/>
      <c r="J143" s="99"/>
      <c r="K143" s="99"/>
      <c r="L143" s="99"/>
    </row>
  </sheetData>
  <mergeCells count="70">
    <mergeCell ref="Y2:AF2"/>
    <mergeCell ref="E16:F16"/>
    <mergeCell ref="E17:F17"/>
    <mergeCell ref="N16:O16"/>
    <mergeCell ref="N17:O17"/>
    <mergeCell ref="N14:O14"/>
    <mergeCell ref="N13:R13"/>
    <mergeCell ref="N15:O15"/>
    <mergeCell ref="H9:I9"/>
    <mergeCell ref="H10:I10"/>
    <mergeCell ref="E14:F14"/>
    <mergeCell ref="E15:F15"/>
    <mergeCell ref="E5:F5"/>
    <mergeCell ref="T14:U14"/>
    <mergeCell ref="T15:U15"/>
    <mergeCell ref="T16:U16"/>
    <mergeCell ref="T20:W20"/>
    <mergeCell ref="T2:W2"/>
    <mergeCell ref="T3:W3"/>
    <mergeCell ref="T4:W4"/>
    <mergeCell ref="T7:W7"/>
    <mergeCell ref="T17:U17"/>
    <mergeCell ref="T13:U13"/>
    <mergeCell ref="T12:W12"/>
    <mergeCell ref="T5:W5"/>
    <mergeCell ref="B16:D16"/>
    <mergeCell ref="B17:D17"/>
    <mergeCell ref="B12:D12"/>
    <mergeCell ref="B13:D13"/>
    <mergeCell ref="B14:D14"/>
    <mergeCell ref="B15:D15"/>
    <mergeCell ref="B10:D10"/>
    <mergeCell ref="B11:D11"/>
    <mergeCell ref="E12:F12"/>
    <mergeCell ref="E13:F13"/>
    <mergeCell ref="E9:F9"/>
    <mergeCell ref="E10:F10"/>
    <mergeCell ref="E11:F11"/>
    <mergeCell ref="E8:F8"/>
    <mergeCell ref="I12:K12"/>
    <mergeCell ref="B2:F2"/>
    <mergeCell ref="H3:I3"/>
    <mergeCell ref="H2:L2"/>
    <mergeCell ref="B3:D3"/>
    <mergeCell ref="E3:F3"/>
    <mergeCell ref="B4:D4"/>
    <mergeCell ref="E4:F4"/>
    <mergeCell ref="H4:I4"/>
    <mergeCell ref="H5:I5"/>
    <mergeCell ref="H6:I6"/>
    <mergeCell ref="H7:I7"/>
    <mergeCell ref="H8:I8"/>
    <mergeCell ref="B5:D5"/>
    <mergeCell ref="B9:D9"/>
    <mergeCell ref="AD3:AF3"/>
    <mergeCell ref="B123:L123"/>
    <mergeCell ref="B124:L132"/>
    <mergeCell ref="N19:W19"/>
    <mergeCell ref="Y5:AA5"/>
    <mergeCell ref="Y12:AB12"/>
    <mergeCell ref="N20:R20"/>
    <mergeCell ref="I20:K20"/>
    <mergeCell ref="B19:K19"/>
    <mergeCell ref="B20:H20"/>
    <mergeCell ref="B6:D6"/>
    <mergeCell ref="E6:F6"/>
    <mergeCell ref="B7:D7"/>
    <mergeCell ref="E7:F7"/>
    <mergeCell ref="AD17:AF17"/>
    <mergeCell ref="B8:D8"/>
  </mergeCells>
  <conditionalFormatting sqref="P22:Q121">
    <cfRule type="containsText" dxfId="55" priority="31" operator="containsText" text="B">
      <formula>NOT(ISERROR(SEARCH("B",P22)))</formula>
    </cfRule>
    <cfRule type="containsText" dxfId="54" priority="32" operator="containsText" text="P">
      <formula>NOT(ISERROR(SEARCH("P",P22)))</formula>
    </cfRule>
    <cfRule type="containsText" dxfId="53" priority="33" operator="containsText" text="T">
      <formula>NOT(ISERROR(SEARCH("T",P22)))</formula>
    </cfRule>
  </conditionalFormatting>
  <conditionalFormatting sqref="M22:M121">
    <cfRule type="containsText" dxfId="52" priority="24" operator="containsText" text="ERR">
      <formula>NOT(ISERROR(SEARCH("ERR",M22)))</formula>
    </cfRule>
    <cfRule type="containsText" dxfId="51" priority="25" operator="containsText" text="OK">
      <formula>NOT(ISERROR(SEARCH("OK",M22)))</formula>
    </cfRule>
  </conditionalFormatting>
  <conditionalFormatting sqref="AB81:AB82 R16:R17">
    <cfRule type="containsText" dxfId="50" priority="19" operator="containsText" text="Extreme">
      <formula>NOT(ISERROR(SEARCH("Extreme",R16)))</formula>
    </cfRule>
    <cfRule type="containsText" dxfId="49" priority="20" operator="containsText" text="High">
      <formula>NOT(ISERROR(SEARCH("High",R16)))</formula>
    </cfRule>
    <cfRule type="containsText" dxfId="48" priority="21" operator="containsText" text="Medium">
      <formula>NOT(ISERROR(SEARCH("Medium",R16)))</formula>
    </cfRule>
    <cfRule type="containsText" dxfId="47" priority="22" operator="containsText" text="Low">
      <formula>NOT(ISERROR(SEARCH("Low",R16)))</formula>
    </cfRule>
    <cfRule type="containsText" dxfId="46" priority="23" operator="containsText" text="Minimal">
      <formula>NOT(ISERROR(SEARCH("Minimal",R16)))</formula>
    </cfRule>
  </conditionalFormatting>
  <conditionalFormatting sqref="L5:L10">
    <cfRule type="containsText" dxfId="45" priority="26" operator="containsText" text="Extreme">
      <formula>NOT(ISERROR(SEARCH("Extreme",L5)))</formula>
    </cfRule>
    <cfRule type="containsText" dxfId="44" priority="27" operator="containsText" text="High">
      <formula>NOT(ISERROR(SEARCH("High",L5)))</formula>
    </cfRule>
    <cfRule type="containsText" dxfId="43" priority="28" operator="containsText" text="Medium">
      <formula>NOT(ISERROR(SEARCH("Medium",L5)))</formula>
    </cfRule>
    <cfRule type="containsText" dxfId="42" priority="29" operator="containsText" text="Low">
      <formula>NOT(ISERROR(SEARCH("Low",L5)))</formula>
    </cfRule>
    <cfRule type="containsText" dxfId="41" priority="30" operator="containsText" text="Minimal">
      <formula>NOT(ISERROR(SEARCH("Minimal",L5)))</formula>
    </cfRule>
  </conditionalFormatting>
  <conditionalFormatting sqref="L22:L121">
    <cfRule type="containsText" dxfId="40" priority="12" operator="containsText" text="ERR">
      <formula>NOT(ISERROR(SEARCH("ERR",L22)))</formula>
    </cfRule>
    <cfRule type="containsText" dxfId="39" priority="13" operator="containsText" text="OK">
      <formula>NOT(ISERROR(SEARCH("OK",L22)))</formula>
    </cfRule>
  </conditionalFormatting>
  <conditionalFormatting sqref="T22:W121">
    <cfRule type="cellIs" dxfId="38" priority="11" operator="greaterThan">
      <formula>0</formula>
    </cfRule>
  </conditionalFormatting>
  <conditionalFormatting sqref="W14:W16">
    <cfRule type="containsText" dxfId="37" priority="6" operator="containsText" text="Extreme">
      <formula>NOT(ISERROR(SEARCH("Extreme",W14)))</formula>
    </cfRule>
    <cfRule type="containsText" dxfId="36" priority="7" operator="containsText" text="High">
      <formula>NOT(ISERROR(SEARCH("High",W14)))</formula>
    </cfRule>
    <cfRule type="containsText" dxfId="35" priority="8" operator="containsText" text="Medium">
      <formula>NOT(ISERROR(SEARCH("Medium",W14)))</formula>
    </cfRule>
    <cfRule type="containsText" dxfId="34" priority="9" operator="containsText" text="Low">
      <formula>NOT(ISERROR(SEARCH("Low",W14)))</formula>
    </cfRule>
    <cfRule type="containsText" dxfId="33" priority="10" operator="containsText" text="Minimal">
      <formula>NOT(ISERROR(SEARCH("Minimal",W14)))</formula>
    </cfRule>
  </conditionalFormatting>
  <conditionalFormatting sqref="W17">
    <cfRule type="containsText" dxfId="32" priority="1" operator="containsText" text="Extreme">
      <formula>NOT(ISERROR(SEARCH("Extreme",W17)))</formula>
    </cfRule>
    <cfRule type="containsText" dxfId="31" priority="2" operator="containsText" text="High">
      <formula>NOT(ISERROR(SEARCH("High",W17)))</formula>
    </cfRule>
    <cfRule type="containsText" dxfId="30" priority="3" operator="containsText" text="Medium">
      <formula>NOT(ISERROR(SEARCH("Medium",W17)))</formula>
    </cfRule>
    <cfRule type="containsText" dxfId="29" priority="4" operator="containsText" text="Low">
      <formula>NOT(ISERROR(SEARCH("Low",W17)))</formula>
    </cfRule>
    <cfRule type="containsText" dxfId="28" priority="5" operator="containsText" text="Minimal">
      <formula>NOT(ISERROR(SEARCH("Minimal",W17)))</formula>
    </cfRule>
  </conditionalFormatting>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2051" r:id="rId3" name="Button 3">
              <controlPr defaultSize="0" print="0" autoFill="0" autoPict="0" macro="[0]!Risk_Button3_Click">
                <anchor moveWithCells="1" sizeWithCells="1">
                  <from>
                    <xdr:col>19</xdr:col>
                    <xdr:colOff>104775</xdr:colOff>
                    <xdr:row>7</xdr:row>
                    <xdr:rowOff>85725</xdr:rowOff>
                  </from>
                  <to>
                    <xdr:col>19</xdr:col>
                    <xdr:colOff>809625</xdr:colOff>
                    <xdr:row>9</xdr:row>
                    <xdr:rowOff>133350</xdr:rowOff>
                  </to>
                </anchor>
              </controlPr>
            </control>
          </mc:Choice>
        </mc:AlternateContent>
        <mc:AlternateContent xmlns:mc="http://schemas.openxmlformats.org/markup-compatibility/2006">
          <mc:Choice Requires="x14">
            <control shapeId="2052" r:id="rId4" name="Button 4">
              <controlPr defaultSize="0" print="0" autoFill="0" autoPict="0" macro="[0]!Full_Edge">
                <anchor moveWithCells="1" sizeWithCells="1">
                  <from>
                    <xdr:col>20</xdr:col>
                    <xdr:colOff>76200</xdr:colOff>
                    <xdr:row>7</xdr:row>
                    <xdr:rowOff>85725</xdr:rowOff>
                  </from>
                  <to>
                    <xdr:col>20</xdr:col>
                    <xdr:colOff>781050</xdr:colOff>
                    <xdr:row>9</xdr:row>
                    <xdr:rowOff>133350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D2FE71-A5A3-499D-ACC8-20268F46E0ED}">
  <sheetPr codeName="Sheet7">
    <tabColor rgb="FF00B050"/>
  </sheetPr>
  <dimension ref="A1:AG143"/>
  <sheetViews>
    <sheetView zoomScaleNormal="100" workbookViewId="0">
      <pane ySplit="21" topLeftCell="A22" activePane="bottomLeft" state="frozen"/>
      <selection pane="bottomLeft"/>
    </sheetView>
  </sheetViews>
  <sheetFormatPr defaultRowHeight="15" x14ac:dyDescent="0.25"/>
  <cols>
    <col min="1" max="1" width="4.140625" style="82" customWidth="1"/>
    <col min="2" max="2" width="7.7109375" style="28" customWidth="1"/>
    <col min="3" max="8" width="6.7109375" style="28" customWidth="1"/>
    <col min="9" max="11" width="13.7109375" style="82" customWidth="1"/>
    <col min="12" max="12" width="8.7109375" style="82" customWidth="1"/>
    <col min="13" max="13" width="8.7109375" style="30" customWidth="1"/>
    <col min="14" max="17" width="8.7109375" style="82" customWidth="1"/>
    <col min="18" max="18" width="12.7109375" style="62" customWidth="1"/>
    <col min="19" max="19" width="7.7109375" style="82" customWidth="1"/>
    <col min="20" max="23" width="11.7109375" style="82" customWidth="1"/>
    <col min="24" max="24" width="9.140625" style="82" customWidth="1"/>
    <col min="25" max="32" width="10.7109375" style="82" customWidth="1"/>
    <col min="33" max="16384" width="9.140625" style="82"/>
  </cols>
  <sheetData>
    <row r="1" spans="1:33" ht="15.75" thickBot="1" x14ac:dyDescent="0.3">
      <c r="A1" s="286"/>
      <c r="B1" s="278"/>
      <c r="C1" s="278"/>
      <c r="D1" s="278"/>
      <c r="E1" s="278"/>
      <c r="F1" s="278"/>
      <c r="G1" s="278"/>
      <c r="H1" s="278"/>
      <c r="I1" s="287"/>
      <c r="J1" s="287"/>
      <c r="K1" s="287"/>
      <c r="L1" s="287"/>
      <c r="M1" s="278"/>
      <c r="N1" s="287"/>
      <c r="O1" s="287"/>
      <c r="P1" s="287"/>
      <c r="Q1" s="287"/>
      <c r="R1" s="274"/>
      <c r="S1" s="287"/>
      <c r="T1" s="287"/>
      <c r="U1" s="287"/>
      <c r="V1" s="287"/>
      <c r="W1" s="287"/>
      <c r="X1" s="287"/>
      <c r="Y1" s="287"/>
      <c r="Z1" s="287"/>
      <c r="AA1" s="287"/>
      <c r="AB1" s="287"/>
      <c r="AC1" s="287"/>
      <c r="AD1" s="287"/>
      <c r="AE1" s="287"/>
      <c r="AF1" s="287"/>
      <c r="AG1" s="288"/>
    </row>
    <row r="2" spans="1:33" ht="21.75" thickBot="1" x14ac:dyDescent="0.3">
      <c r="A2" s="289"/>
      <c r="B2" s="579" t="s">
        <v>99</v>
      </c>
      <c r="C2" s="580"/>
      <c r="D2" s="580"/>
      <c r="E2" s="580"/>
      <c r="F2" s="581"/>
      <c r="G2" s="278"/>
      <c r="H2" s="579" t="s">
        <v>240</v>
      </c>
      <c r="I2" s="580"/>
      <c r="J2" s="580"/>
      <c r="K2" s="580"/>
      <c r="L2" s="581"/>
      <c r="M2" s="278"/>
      <c r="N2" s="272"/>
      <c r="O2" s="287"/>
      <c r="P2" s="287"/>
      <c r="Q2" s="287"/>
      <c r="R2" s="274"/>
      <c r="S2" s="272"/>
      <c r="T2" s="517" t="s">
        <v>81</v>
      </c>
      <c r="U2" s="518"/>
      <c r="V2" s="518"/>
      <c r="W2" s="519"/>
      <c r="X2" s="268"/>
      <c r="Y2" s="613" t="s">
        <v>233</v>
      </c>
      <c r="Z2" s="614"/>
      <c r="AA2" s="614"/>
      <c r="AB2" s="614"/>
      <c r="AC2" s="614"/>
      <c r="AD2" s="614"/>
      <c r="AE2" s="614"/>
      <c r="AF2" s="615"/>
      <c r="AG2" s="269"/>
    </row>
    <row r="3" spans="1:33" ht="15.75" customHeight="1" thickBot="1" x14ac:dyDescent="0.3">
      <c r="A3" s="289"/>
      <c r="B3" s="575" t="s">
        <v>125</v>
      </c>
      <c r="C3" s="576"/>
      <c r="D3" s="576"/>
      <c r="E3" s="584">
        <f>SUM(Z7:Z9)</f>
        <v>64</v>
      </c>
      <c r="F3" s="585"/>
      <c r="G3" s="276"/>
      <c r="H3" s="582" t="s">
        <v>85</v>
      </c>
      <c r="I3" s="583"/>
      <c r="J3" s="241" t="s">
        <v>88</v>
      </c>
      <c r="K3" s="241" t="s">
        <v>69</v>
      </c>
      <c r="L3" s="242" t="s">
        <v>92</v>
      </c>
      <c r="M3" s="276"/>
      <c r="N3" s="268"/>
      <c r="O3" s="268"/>
      <c r="P3" s="268"/>
      <c r="Q3" s="268"/>
      <c r="R3" s="275"/>
      <c r="S3" s="273"/>
      <c r="T3" s="520" t="s">
        <v>122</v>
      </c>
      <c r="U3" s="521"/>
      <c r="V3" s="521"/>
      <c r="W3" s="522"/>
      <c r="X3" s="268"/>
      <c r="Y3" s="289"/>
      <c r="Z3" s="268"/>
      <c r="AA3" s="268"/>
      <c r="AB3" s="268"/>
      <c r="AC3" s="268"/>
      <c r="AD3" s="530" t="s">
        <v>109</v>
      </c>
      <c r="AE3" s="531"/>
      <c r="AF3" s="532"/>
      <c r="AG3" s="269"/>
    </row>
    <row r="4" spans="1:33" ht="15.75" customHeight="1" thickBot="1" x14ac:dyDescent="0.3">
      <c r="A4" s="289"/>
      <c r="B4" s="568" t="s">
        <v>126</v>
      </c>
      <c r="C4" s="569"/>
      <c r="D4" s="569"/>
      <c r="E4" s="586">
        <f>COUNTIF(Risk_Computations_NC!U6:U105, "&gt;0")</f>
        <v>63</v>
      </c>
      <c r="F4" s="587"/>
      <c r="G4" s="276"/>
      <c r="H4" s="588" t="s">
        <v>83</v>
      </c>
      <c r="I4" s="589"/>
      <c r="J4" s="299" t="s">
        <v>89</v>
      </c>
      <c r="K4" s="487">
        <v>1509.54</v>
      </c>
      <c r="L4" s="233" t="s">
        <v>107</v>
      </c>
      <c r="M4" s="276"/>
      <c r="N4" s="268"/>
      <c r="O4" s="268"/>
      <c r="P4" s="268"/>
      <c r="Q4" s="268"/>
      <c r="R4" s="275"/>
      <c r="S4" s="273"/>
      <c r="T4" s="523" t="str">
        <f>Risk!T4</f>
        <v>Ver 4.03, 10.12.2020</v>
      </c>
      <c r="U4" s="524"/>
      <c r="V4" s="524"/>
      <c r="W4" s="525"/>
      <c r="X4" s="268"/>
      <c r="Y4" s="289"/>
      <c r="Z4" s="268"/>
      <c r="AA4" s="268"/>
      <c r="AB4" s="268"/>
      <c r="AC4" s="268"/>
      <c r="AD4" s="74" t="s">
        <v>110</v>
      </c>
      <c r="AE4" s="75" t="s">
        <v>111</v>
      </c>
      <c r="AF4" s="76" t="s">
        <v>112</v>
      </c>
      <c r="AG4" s="269"/>
    </row>
    <row r="5" spans="1:33" ht="15.75" customHeight="1" thickBot="1" x14ac:dyDescent="0.3">
      <c r="A5" s="289"/>
      <c r="B5" s="575" t="s">
        <v>101</v>
      </c>
      <c r="C5" s="576"/>
      <c r="D5" s="576"/>
      <c r="E5" s="577">
        <f>IF(E3=0,"",Risk_Computations_NC!U106)</f>
        <v>100</v>
      </c>
      <c r="F5" s="578"/>
      <c r="G5" s="273"/>
      <c r="H5" s="564" t="s">
        <v>84</v>
      </c>
      <c r="I5" s="590"/>
      <c r="J5" s="301" t="s">
        <v>84</v>
      </c>
      <c r="K5" s="377">
        <f>IF(K4="Run Macro","Run Macro",(E15-E16)/K4)</f>
        <v>1.9553410590688087</v>
      </c>
      <c r="L5" s="234" t="str">
        <f>IF(K5&gt;5,"Extreme", IF(K5 &gt; 3.5, "High", IF(K5 &gt; 2.8, "Medium", IF(K5 &gt; 2.2, "Low","Minimal"))))</f>
        <v>Minimal</v>
      </c>
      <c r="M5" s="268"/>
      <c r="N5" s="298"/>
      <c r="O5" s="298"/>
      <c r="P5" s="273"/>
      <c r="Q5" s="268"/>
      <c r="R5" s="268"/>
      <c r="S5" s="268"/>
      <c r="T5" s="610" t="s">
        <v>248</v>
      </c>
      <c r="U5" s="611"/>
      <c r="V5" s="611"/>
      <c r="W5" s="612"/>
      <c r="X5" s="268"/>
      <c r="Y5" s="547" t="s">
        <v>114</v>
      </c>
      <c r="Z5" s="548"/>
      <c r="AA5" s="549"/>
      <c r="AB5" s="268"/>
      <c r="AC5" s="268"/>
      <c r="AD5" s="393">
        <v>0</v>
      </c>
      <c r="AE5" s="332">
        <f>COUNTIF(Risk_Computations_NC!$I$6:$N$105,Risk_NC!AD5)</f>
        <v>93</v>
      </c>
      <c r="AF5" s="300">
        <f>SUM($AE$5:$AE$14)*(4/13)</f>
        <v>93.846153846153854</v>
      </c>
      <c r="AG5" s="269"/>
    </row>
    <row r="6" spans="1:33" ht="15.75" customHeight="1" thickBot="1" x14ac:dyDescent="0.3">
      <c r="A6" s="289"/>
      <c r="B6" s="564" t="s">
        <v>102</v>
      </c>
      <c r="C6" s="565"/>
      <c r="D6" s="565"/>
      <c r="E6" s="566">
        <f>IF(E3=0,"",Risk_Computations_NC!U107)</f>
        <v>1000</v>
      </c>
      <c r="F6" s="567"/>
      <c r="G6" s="268"/>
      <c r="H6" s="564" t="s">
        <v>134</v>
      </c>
      <c r="I6" s="590"/>
      <c r="J6" s="301" t="s">
        <v>133</v>
      </c>
      <c r="K6" s="378">
        <f>IF(K4="Run Macro","Run Macro",1-NORMSDIST(K5))</f>
        <v>2.5271413989965907E-2</v>
      </c>
      <c r="L6" s="234" t="str">
        <f>IF(K6&lt;98%,"Minimal",IF(K6&lt;99.5%,"Low", IF(K6 &lt; 99.95, "Medium",IF(K6 &lt; 99.999%, "High", "Extreme"))))</f>
        <v>Minimal</v>
      </c>
      <c r="M6" s="268"/>
      <c r="N6" s="277"/>
      <c r="O6" s="268"/>
      <c r="P6" s="268"/>
      <c r="Q6" s="268"/>
      <c r="R6" s="268"/>
      <c r="S6" s="268"/>
      <c r="T6" s="325"/>
      <c r="U6" s="325"/>
      <c r="V6" s="325"/>
      <c r="W6" s="325"/>
      <c r="X6" s="268"/>
      <c r="Y6" s="74" t="s">
        <v>67</v>
      </c>
      <c r="Z6" s="75" t="s">
        <v>86</v>
      </c>
      <c r="AA6" s="76" t="s">
        <v>87</v>
      </c>
      <c r="AB6" s="268"/>
      <c r="AC6" s="268"/>
      <c r="AD6" s="394">
        <v>1</v>
      </c>
      <c r="AE6" s="333">
        <f>COUNTIF(Risk_Computations_NC!$I$6:$N$105,Risk_NC!AD6)</f>
        <v>23</v>
      </c>
      <c r="AF6" s="303">
        <f t="shared" ref="AF6:AF14" si="0">SUM($AE$5:$AE$14)*(1/13)</f>
        <v>23.461538461538463</v>
      </c>
      <c r="AG6" s="269"/>
    </row>
    <row r="7" spans="1:33" ht="15.75" customHeight="1" thickBot="1" x14ac:dyDescent="0.3">
      <c r="A7" s="289"/>
      <c r="B7" s="568" t="s">
        <v>103</v>
      </c>
      <c r="C7" s="569"/>
      <c r="D7" s="569"/>
      <c r="E7" s="570">
        <f>IF(E3=0,"",Risk_Computations_NC!U108)</f>
        <v>123.80952380952381</v>
      </c>
      <c r="F7" s="571"/>
      <c r="G7" s="268"/>
      <c r="H7" s="564" t="str">
        <f>"x - to - 1"</f>
        <v>x - to - 1</v>
      </c>
      <c r="I7" s="590"/>
      <c r="J7" s="301" t="s">
        <v>90</v>
      </c>
      <c r="K7" s="377">
        <f>IF(K4="Run Macro","Run Macro",(1/(1-NORMSDIST(K5))-1))</f>
        <v>38.570401576938004</v>
      </c>
      <c r="L7" s="234" t="str">
        <f>L5</f>
        <v>Minimal</v>
      </c>
      <c r="M7" s="268"/>
      <c r="N7" s="277"/>
      <c r="O7" s="268"/>
      <c r="P7" s="268"/>
      <c r="Q7" s="268"/>
      <c r="R7" s="268"/>
      <c r="S7" s="268"/>
      <c r="T7" s="530" t="s">
        <v>222</v>
      </c>
      <c r="U7" s="531"/>
      <c r="V7" s="531"/>
      <c r="W7" s="532"/>
      <c r="X7" s="268"/>
      <c r="Y7" s="236" t="s">
        <v>8</v>
      </c>
      <c r="Z7" s="383">
        <f>COUNTIF(Risk_Computations_NC!S$6:$S$105,"P")</f>
        <v>23</v>
      </c>
      <c r="AA7" s="322">
        <f>E3*CA!E5</f>
        <v>28.559782997990119</v>
      </c>
      <c r="AB7" s="268"/>
      <c r="AC7" s="268"/>
      <c r="AD7" s="394">
        <v>2</v>
      </c>
      <c r="AE7" s="333">
        <f>COUNTIF(Risk_Computations_NC!$I$6:$N$105,Risk_NC!AD7)</f>
        <v>22</v>
      </c>
      <c r="AF7" s="303">
        <f t="shared" si="0"/>
        <v>23.461538461538463</v>
      </c>
      <c r="AG7" s="269"/>
    </row>
    <row r="8" spans="1:33" ht="15.75" customHeight="1" x14ac:dyDescent="0.25">
      <c r="A8" s="289"/>
      <c r="B8" s="575" t="s">
        <v>217</v>
      </c>
      <c r="C8" s="576"/>
      <c r="D8" s="576"/>
      <c r="E8" s="577">
        <f>SUM(J22:J121)</f>
        <v>4600</v>
      </c>
      <c r="F8" s="578"/>
      <c r="G8" s="268"/>
      <c r="H8" s="591" t="s">
        <v>113</v>
      </c>
      <c r="I8" s="592"/>
      <c r="J8" s="304" t="s">
        <v>98</v>
      </c>
      <c r="K8" s="379">
        <f>IF(E3&lt;5,"Insufficient data",CHITEST(Z7:Z9,AA7:AA9))</f>
        <v>7.9842632765686539E-2</v>
      </c>
      <c r="L8" s="234" t="str">
        <f>IF(E3&lt;5,"",IF(K8&lt;0.001,"Extreme",IF(K8&lt;0.005,"High",IF(K8&lt;0.01,"Medium",IF(K8&lt;0.05,"Low","Minimal")))))</f>
        <v>Minimal</v>
      </c>
      <c r="M8" s="268"/>
      <c r="N8" s="277"/>
      <c r="O8" s="268"/>
      <c r="P8" s="268"/>
      <c r="Q8" s="268"/>
      <c r="R8" s="268"/>
      <c r="S8" s="268"/>
      <c r="T8" s="6"/>
      <c r="U8" s="7"/>
      <c r="V8" s="7"/>
      <c r="W8" s="8"/>
      <c r="X8" s="268"/>
      <c r="Y8" s="237" t="s">
        <v>63</v>
      </c>
      <c r="Z8" s="302">
        <f>COUNTIF(Risk_Computations_NC!S$6:$S$105,"B")</f>
        <v>30</v>
      </c>
      <c r="AA8" s="318">
        <f>E3*CA!E4</f>
        <v>29.350235048496728</v>
      </c>
      <c r="AB8" s="268"/>
      <c r="AC8" s="268"/>
      <c r="AD8" s="395">
        <v>3</v>
      </c>
      <c r="AE8" s="333">
        <f>COUNTIF(Risk_Computations_NC!$I$6:$N$105,Risk_NC!AD8)</f>
        <v>24</v>
      </c>
      <c r="AF8" s="303">
        <f t="shared" si="0"/>
        <v>23.461538461538463</v>
      </c>
      <c r="AG8" s="269"/>
    </row>
    <row r="9" spans="1:33" ht="15.75" customHeight="1" thickBot="1" x14ac:dyDescent="0.3">
      <c r="A9" s="289"/>
      <c r="B9" s="564" t="s">
        <v>104</v>
      </c>
      <c r="C9" s="565"/>
      <c r="D9" s="565"/>
      <c r="E9" s="595">
        <f>Risk_Computations_NC!AD106</f>
        <v>-400</v>
      </c>
      <c r="F9" s="596"/>
      <c r="G9" s="268"/>
      <c r="H9" s="591" t="s">
        <v>128</v>
      </c>
      <c r="I9" s="592"/>
      <c r="J9" s="304" t="s">
        <v>98</v>
      </c>
      <c r="K9" s="379">
        <f>IF(E3&lt;5,"Insufficient data",CHITEST(AA14:AA17,AB14:AB17))</f>
        <v>0.99235227081523436</v>
      </c>
      <c r="L9" s="234" t="str">
        <f>IF(E3&lt;5,"",IF(K9&lt;0.001,"Extreme",IF(K9&lt;0.005,"High",IF(K9&lt;0.01,"Medium",IF(K9&lt;0.05,"Low","Minimal")))))</f>
        <v>Minimal</v>
      </c>
      <c r="M9" s="268"/>
      <c r="N9" s="277"/>
      <c r="O9" s="268"/>
      <c r="P9" s="268"/>
      <c r="Q9" s="268"/>
      <c r="R9" s="268"/>
      <c r="S9" s="268"/>
      <c r="T9" s="9"/>
      <c r="U9" s="4"/>
      <c r="V9" s="254"/>
      <c r="W9" s="5"/>
      <c r="X9" s="268"/>
      <c r="Y9" s="323" t="s">
        <v>46</v>
      </c>
      <c r="Z9" s="306">
        <f>COUNTIF(Risk_Computations_NC!S$6:$S$105,"T")</f>
        <v>11</v>
      </c>
      <c r="AA9" s="324">
        <f>E3*CA!E6</f>
        <v>6.0899819535129724</v>
      </c>
      <c r="AB9" s="268"/>
      <c r="AC9" s="268"/>
      <c r="AD9" s="395">
        <v>4</v>
      </c>
      <c r="AE9" s="333">
        <f>COUNTIF(Risk_Computations_NC!$I$6:$N$105,Risk_NC!AD9)</f>
        <v>23</v>
      </c>
      <c r="AF9" s="303">
        <f t="shared" si="0"/>
        <v>23.461538461538463</v>
      </c>
      <c r="AG9" s="269"/>
    </row>
    <row r="10" spans="1:33" ht="15.75" customHeight="1" thickBot="1" x14ac:dyDescent="0.3">
      <c r="A10" s="289"/>
      <c r="B10" s="564" t="s">
        <v>218</v>
      </c>
      <c r="C10" s="565"/>
      <c r="D10" s="565"/>
      <c r="E10" s="566">
        <f>SUM(I22:I121)</f>
        <v>2100</v>
      </c>
      <c r="F10" s="567"/>
      <c r="G10" s="268"/>
      <c r="H10" s="622" t="s">
        <v>129</v>
      </c>
      <c r="I10" s="623"/>
      <c r="J10" s="305" t="s">
        <v>98</v>
      </c>
      <c r="K10" s="380">
        <f>IF(E3&lt;5,"Insufficient data",AF15)</f>
        <v>0.99967875297653697</v>
      </c>
      <c r="L10" s="235" t="str">
        <f>IF(E3&lt;5,"",IF(K10&lt;0.001,"Extreme",IF(K10&lt;0.005,"High",IF(K10&lt;0.01,"Medium",IF(K10&lt;0.05,"Low","Minimal")))))</f>
        <v>Minimal</v>
      </c>
      <c r="M10" s="268"/>
      <c r="N10" s="277"/>
      <c r="O10" s="268"/>
      <c r="P10" s="268"/>
      <c r="Q10" s="268"/>
      <c r="R10" s="268"/>
      <c r="S10" s="268"/>
      <c r="T10" s="14"/>
      <c r="U10" s="10"/>
      <c r="V10" s="10"/>
      <c r="W10" s="15"/>
      <c r="X10" s="268"/>
      <c r="Y10" s="353"/>
      <c r="Z10" s="309" t="s">
        <v>98</v>
      </c>
      <c r="AA10" s="321">
        <f>IF(E3&lt;5,"",CHITEST(Z7:Z9,AA7:AA9))</f>
        <v>7.9842632765686539E-2</v>
      </c>
      <c r="AB10" s="268"/>
      <c r="AC10" s="268"/>
      <c r="AD10" s="395">
        <v>5</v>
      </c>
      <c r="AE10" s="333">
        <f>COUNTIF(Risk_Computations_NC!$I$6:$N$105,Risk_NC!AD10)</f>
        <v>23</v>
      </c>
      <c r="AF10" s="303">
        <f t="shared" si="0"/>
        <v>23.461538461538463</v>
      </c>
      <c r="AG10" s="269"/>
    </row>
    <row r="11" spans="1:33" ht="15.75" customHeight="1" thickBot="1" x14ac:dyDescent="0.3">
      <c r="A11" s="289"/>
      <c r="B11" s="564" t="s">
        <v>105</v>
      </c>
      <c r="C11" s="565"/>
      <c r="D11" s="565"/>
      <c r="E11" s="595">
        <f>Risk_Computations_NC!AC106</f>
        <v>-300</v>
      </c>
      <c r="F11" s="596"/>
      <c r="G11" s="268"/>
      <c r="H11" s="268"/>
      <c r="I11" s="268"/>
      <c r="J11" s="268"/>
      <c r="K11" s="268"/>
      <c r="L11" s="268"/>
      <c r="M11" s="276"/>
      <c r="N11" s="277"/>
      <c r="O11" s="268"/>
      <c r="P11" s="268"/>
      <c r="Q11" s="268"/>
      <c r="R11" s="268"/>
      <c r="S11" s="268"/>
      <c r="T11" s="325"/>
      <c r="U11" s="325"/>
      <c r="V11" s="325"/>
      <c r="W11" s="325"/>
      <c r="X11" s="268"/>
      <c r="Y11" s="289"/>
      <c r="Z11" s="268"/>
      <c r="AA11" s="268"/>
      <c r="AB11" s="268"/>
      <c r="AC11" s="268"/>
      <c r="AD11" s="395">
        <v>6</v>
      </c>
      <c r="AE11" s="333">
        <f>COUNTIF(Risk_Computations_NC!$I$6:$N$105,Risk_NC!AD11)</f>
        <v>26</v>
      </c>
      <c r="AF11" s="303">
        <f t="shared" si="0"/>
        <v>23.461538461538463</v>
      </c>
      <c r="AG11" s="269"/>
    </row>
    <row r="12" spans="1:33" ht="15.75" customHeight="1" thickBot="1" x14ac:dyDescent="0.3">
      <c r="A12" s="289"/>
      <c r="B12" s="564" t="s">
        <v>219</v>
      </c>
      <c r="C12" s="565"/>
      <c r="D12" s="565"/>
      <c r="E12" s="566">
        <f>SUM(K22:K121)</f>
        <v>1100</v>
      </c>
      <c r="F12" s="567"/>
      <c r="G12" s="268"/>
      <c r="H12" s="268"/>
      <c r="I12" s="579" t="s">
        <v>130</v>
      </c>
      <c r="J12" s="580"/>
      <c r="K12" s="581"/>
      <c r="L12" s="268"/>
      <c r="M12" s="276"/>
      <c r="N12" s="277"/>
      <c r="O12" s="268"/>
      <c r="P12" s="268"/>
      <c r="Q12" s="268"/>
      <c r="R12" s="268"/>
      <c r="S12" s="268"/>
      <c r="T12" s="547" t="s">
        <v>238</v>
      </c>
      <c r="U12" s="548"/>
      <c r="V12" s="548"/>
      <c r="W12" s="609"/>
      <c r="X12" s="268"/>
      <c r="Y12" s="530" t="s">
        <v>93</v>
      </c>
      <c r="Z12" s="531"/>
      <c r="AA12" s="531"/>
      <c r="AB12" s="532"/>
      <c r="AC12" s="268"/>
      <c r="AD12" s="395">
        <v>7</v>
      </c>
      <c r="AE12" s="333">
        <f>COUNTIF(Risk_Computations_NC!$I$6:$N$105,Risk_NC!AD12)</f>
        <v>21</v>
      </c>
      <c r="AF12" s="303">
        <f t="shared" si="0"/>
        <v>23.461538461538463</v>
      </c>
      <c r="AG12" s="269"/>
    </row>
    <row r="13" spans="1:33" ht="15.75" customHeight="1" thickBot="1" x14ac:dyDescent="0.3">
      <c r="A13" s="289"/>
      <c r="B13" s="568" t="s">
        <v>106</v>
      </c>
      <c r="C13" s="569"/>
      <c r="D13" s="569"/>
      <c r="E13" s="593">
        <f>Risk_Computations_NC!AE106</f>
        <v>3400</v>
      </c>
      <c r="F13" s="594"/>
      <c r="G13" s="268"/>
      <c r="H13" s="268"/>
      <c r="I13" s="243" t="s">
        <v>133</v>
      </c>
      <c r="J13" s="241" t="s">
        <v>131</v>
      </c>
      <c r="K13" s="242" t="s">
        <v>132</v>
      </c>
      <c r="L13" s="268"/>
      <c r="M13" s="276"/>
      <c r="N13" s="547" t="s">
        <v>201</v>
      </c>
      <c r="O13" s="548"/>
      <c r="P13" s="548"/>
      <c r="Q13" s="548"/>
      <c r="R13" s="549"/>
      <c r="S13" s="268"/>
      <c r="T13" s="607"/>
      <c r="U13" s="608"/>
      <c r="V13" s="348"/>
      <c r="W13" s="352"/>
      <c r="X13" s="268"/>
      <c r="Y13" s="381" t="s">
        <v>96</v>
      </c>
      <c r="Z13" s="382" t="s">
        <v>97</v>
      </c>
      <c r="AA13" s="382" t="s">
        <v>1</v>
      </c>
      <c r="AB13" s="73" t="s">
        <v>87</v>
      </c>
      <c r="AC13" s="268"/>
      <c r="AD13" s="395">
        <v>8</v>
      </c>
      <c r="AE13" s="333">
        <f>COUNTIF(Risk_Computations_NC!$I$6:$N$105,Risk_NC!AD13)</f>
        <v>25</v>
      </c>
      <c r="AF13" s="303">
        <f t="shared" si="0"/>
        <v>23.461538461538463</v>
      </c>
      <c r="AG13" s="269"/>
    </row>
    <row r="14" spans="1:33" ht="15.75" customHeight="1" thickBot="1" x14ac:dyDescent="0.3">
      <c r="A14" s="289"/>
      <c r="B14" s="601" t="s">
        <v>100</v>
      </c>
      <c r="C14" s="602"/>
      <c r="D14" s="602"/>
      <c r="E14" s="624">
        <f>SUM(I22:K121)</f>
        <v>7800</v>
      </c>
      <c r="F14" s="625"/>
      <c r="G14" s="268"/>
      <c r="H14" s="268"/>
      <c r="I14" s="244">
        <v>0.9</v>
      </c>
      <c r="J14" s="245">
        <f>IF(K4="Run Macro","",E16-NORMSINV(0.95)*$K$4)</f>
        <v>-2734.6378863350537</v>
      </c>
      <c r="K14" s="246">
        <f>IF(K4="Run Macro","",E16+NORMSINV(0.95)*$K$4)</f>
        <v>2231.3068017215946</v>
      </c>
      <c r="L14" s="268"/>
      <c r="M14" s="276"/>
      <c r="N14" s="620" t="s">
        <v>198</v>
      </c>
      <c r="O14" s="621"/>
      <c r="P14" s="75" t="s">
        <v>199</v>
      </c>
      <c r="Q14" s="75" t="s">
        <v>161</v>
      </c>
      <c r="R14" s="76" t="s">
        <v>234</v>
      </c>
      <c r="S14" s="268"/>
      <c r="T14" s="628"/>
      <c r="U14" s="629"/>
      <c r="V14" s="349"/>
      <c r="W14" s="234"/>
      <c r="X14" s="268"/>
      <c r="Y14" s="313" t="s">
        <v>95</v>
      </c>
      <c r="Z14" s="314" t="s">
        <v>8</v>
      </c>
      <c r="AA14" s="315">
        <f>COUNTIFS(Risk_Computations_NC!$I$6:$I$105,"&lt;6",Risk_Computations_NC!$T$6:$T$105,"=P")</f>
        <v>15</v>
      </c>
      <c r="AB14" s="316">
        <f>COUNTIF(Risk_Computations_NC!$T$6:$T$105,"P")*(9/13)</f>
        <v>14.538461538461538</v>
      </c>
      <c r="AC14" s="268"/>
      <c r="AD14" s="396">
        <v>9</v>
      </c>
      <c r="AE14" s="335">
        <f>COUNTIF(Risk_Computations_NC!$I$6:$N$105,Risk_NC!AD14)</f>
        <v>25</v>
      </c>
      <c r="AF14" s="397">
        <f t="shared" si="0"/>
        <v>23.461538461538463</v>
      </c>
      <c r="AG14" s="269"/>
    </row>
    <row r="15" spans="1:33" ht="15.75" customHeight="1" thickBot="1" x14ac:dyDescent="0.3">
      <c r="A15" s="289"/>
      <c r="B15" s="603" t="s">
        <v>77</v>
      </c>
      <c r="C15" s="604"/>
      <c r="D15" s="604"/>
      <c r="E15" s="626">
        <f>SUM(R22:R121)</f>
        <v>2700</v>
      </c>
      <c r="F15" s="627"/>
      <c r="G15" s="268"/>
      <c r="H15" s="268"/>
      <c r="I15" s="247">
        <v>0.95</v>
      </c>
      <c r="J15" s="238">
        <f>IF(K4="Run Macro","",E16-NORMSINV(0.975)*$K$4)</f>
        <v>-3210.309575529322</v>
      </c>
      <c r="K15" s="248">
        <f>IF(K4="Run Macro","",E16+NORMSINV(0.975)*$K$4)</f>
        <v>2706.9784909158629</v>
      </c>
      <c r="L15" s="268"/>
      <c r="M15" s="276"/>
      <c r="N15" s="575" t="s">
        <v>153</v>
      </c>
      <c r="O15" s="576"/>
      <c r="P15" s="94">
        <f>COUNTIF(Risk_Computations_NC!$AX$6:$AX$105, "&gt;=0")</f>
        <v>59</v>
      </c>
      <c r="Q15" s="94">
        <f>COUNTIF(Risk_Computations_NC!$AX$6:$AX$105, "=1")</f>
        <v>37</v>
      </c>
      <c r="R15" s="130">
        <f>IF(E3&lt;5,"",Q15/P15)</f>
        <v>0.6271186440677966</v>
      </c>
      <c r="S15" s="268"/>
      <c r="T15" s="628"/>
      <c r="U15" s="629"/>
      <c r="V15" s="350"/>
      <c r="W15" s="234"/>
      <c r="X15" s="268"/>
      <c r="Y15" s="301" t="s">
        <v>95</v>
      </c>
      <c r="Z15" s="317" t="s">
        <v>63</v>
      </c>
      <c r="AA15" s="302">
        <f>COUNTIFS(Risk_Computations_NC!$I$6:$I$105,"&lt;6",Risk_Computations_NC!$T$6:$T$105,"=B")</f>
        <v>25</v>
      </c>
      <c r="AB15" s="318">
        <f>COUNTIF(Risk_Computations_NC!$T$6:$T$105,"B")*(9/13)</f>
        <v>25.615384615384613</v>
      </c>
      <c r="AC15" s="268"/>
      <c r="AD15" s="308"/>
      <c r="AE15" s="391" t="s">
        <v>98</v>
      </c>
      <c r="AF15" s="392">
        <f>IF(E3&lt;5,"",CHITEST(AE5:AE14,AF5:AF14))</f>
        <v>0.99967875297653697</v>
      </c>
      <c r="AG15" s="269"/>
    </row>
    <row r="16" spans="1:33" ht="15.75" customHeight="1" thickBot="1" x14ac:dyDescent="0.3">
      <c r="A16" s="289"/>
      <c r="B16" s="597" t="s">
        <v>76</v>
      </c>
      <c r="C16" s="598"/>
      <c r="D16" s="598"/>
      <c r="E16" s="616">
        <f>IF(K4="Run Macro","Run Macro",Risk_Computations_NC!BW106)</f>
        <v>-251.66554230672938</v>
      </c>
      <c r="F16" s="617"/>
      <c r="G16" s="268"/>
      <c r="H16" s="268"/>
      <c r="I16" s="247">
        <v>0.99</v>
      </c>
      <c r="J16" s="238">
        <f>IF(K4="Run Macro","",E16-NORMSINV(0.995)*$K$4)</f>
        <v>-4139.9829091859356</v>
      </c>
      <c r="K16" s="248">
        <f>IF(K4="Run Macro","",E16+NORMSINV(0.995)*$K$4)</f>
        <v>3636.6518245724769</v>
      </c>
      <c r="L16" s="268"/>
      <c r="M16" s="276"/>
      <c r="N16" s="564" t="s">
        <v>200</v>
      </c>
      <c r="O16" s="565"/>
      <c r="P16" s="92">
        <f>COUNTIF(Risk_Computations_NC!$BA$6:BA$105,"&gt;=0")</f>
        <v>58</v>
      </c>
      <c r="Q16" s="92">
        <f>COUNTIF(Risk_Computations_NC!$BA$6:BA$105,"=1")</f>
        <v>33</v>
      </c>
      <c r="R16" s="131">
        <f>IF(E3&lt;6,"",Q16/P16)</f>
        <v>0.56896551724137934</v>
      </c>
      <c r="S16" s="268"/>
      <c r="T16" s="628"/>
      <c r="U16" s="629"/>
      <c r="V16" s="351"/>
      <c r="W16" s="234"/>
      <c r="X16" s="268"/>
      <c r="Y16" s="301" t="s">
        <v>94</v>
      </c>
      <c r="Z16" s="317" t="s">
        <v>63</v>
      </c>
      <c r="AA16" s="302">
        <f>COUNTIFS(Risk_Computations_NC!$I$6:$I$105,"&gt;5",Risk_Computations_NC!$T$6:$T$105,"=B")</f>
        <v>12</v>
      </c>
      <c r="AB16" s="318">
        <f>COUNTIF(Risk_Computations_NC!$T$6:$T$105,"B")*(4/13)</f>
        <v>11.384615384615385</v>
      </c>
      <c r="AC16" s="268"/>
      <c r="AD16" s="268"/>
      <c r="AE16" s="268"/>
      <c r="AF16" s="269"/>
      <c r="AG16" s="269"/>
    </row>
    <row r="17" spans="1:33" ht="15.75" customHeight="1" thickBot="1" x14ac:dyDescent="0.3">
      <c r="A17" s="289"/>
      <c r="B17" s="599" t="s">
        <v>127</v>
      </c>
      <c r="C17" s="600"/>
      <c r="D17" s="600"/>
      <c r="E17" s="618">
        <f>IF(E3=0,"",E15/E14)</f>
        <v>0.34615384615384615</v>
      </c>
      <c r="F17" s="619"/>
      <c r="G17" s="268"/>
      <c r="H17" s="268"/>
      <c r="I17" s="249">
        <v>0.999</v>
      </c>
      <c r="J17" s="250">
        <f>IF(K4="Run Macro","",E16-NORMSINV(0.9995)*$K$4)</f>
        <v>-5218.8472645630509</v>
      </c>
      <c r="K17" s="251">
        <f>IF(K4="Run Macro","",E16+NORMSINV(0.9995)*$K$4)</f>
        <v>4715.5161799495918</v>
      </c>
      <c r="L17" s="268"/>
      <c r="M17" s="276"/>
      <c r="N17" s="568" t="s">
        <v>160</v>
      </c>
      <c r="O17" s="569"/>
      <c r="P17" s="95">
        <f>COUNTIF(Risk_Computations_NC!$BD$6:$BD$105,"&gt;=0")</f>
        <v>45</v>
      </c>
      <c r="Q17" s="95">
        <f>COUNTIF(Risk_Computations_NC!$BD$6:$BD$105,"=1")</f>
        <v>28</v>
      </c>
      <c r="R17" s="132">
        <f>IF(E3&lt;10,"",Q17/P17)</f>
        <v>0.62222222222222223</v>
      </c>
      <c r="S17" s="268"/>
      <c r="T17" s="605"/>
      <c r="U17" s="606"/>
      <c r="V17" s="331"/>
      <c r="W17" s="235"/>
      <c r="X17" s="268"/>
      <c r="Y17" s="305" t="s">
        <v>94</v>
      </c>
      <c r="Z17" s="319" t="s">
        <v>8</v>
      </c>
      <c r="AA17" s="384">
        <f>COUNTIFS(Risk_Computations_NC!$I$6:$I$105,"&gt;5",Risk_Computations_NC!$T$6:$T$105,"=P")</f>
        <v>6</v>
      </c>
      <c r="AB17" s="320">
        <f>COUNTIF(Risk_Computations_NC!$T$6:$T$105,"P")*(4/13)</f>
        <v>6.4615384615384617</v>
      </c>
      <c r="AC17" s="268"/>
      <c r="AD17" s="572" t="s">
        <v>135</v>
      </c>
      <c r="AE17" s="573"/>
      <c r="AF17" s="574"/>
      <c r="AG17" s="269"/>
    </row>
    <row r="18" spans="1:33" ht="15.75" thickBot="1" x14ac:dyDescent="0.3">
      <c r="A18" s="289"/>
      <c r="B18" s="280"/>
      <c r="C18" s="279"/>
      <c r="D18" s="279"/>
      <c r="E18" s="279"/>
      <c r="F18" s="279"/>
      <c r="G18" s="279"/>
      <c r="H18" s="279"/>
      <c r="I18" s="270"/>
      <c r="J18" s="270"/>
      <c r="K18" s="270"/>
      <c r="L18" s="270"/>
      <c r="M18" s="279"/>
      <c r="N18" s="270"/>
      <c r="O18" s="270"/>
      <c r="P18" s="270"/>
      <c r="Q18" s="270"/>
      <c r="R18" s="281"/>
      <c r="S18" s="270"/>
      <c r="T18" s="270"/>
      <c r="U18" s="270"/>
      <c r="V18" s="270"/>
      <c r="W18" s="271"/>
      <c r="X18" s="268"/>
      <c r="Y18" s="353"/>
      <c r="Z18" s="308"/>
      <c r="AA18" s="309" t="s">
        <v>98</v>
      </c>
      <c r="AB18" s="321">
        <f>IF(E3&lt;5,"",CHITEST(AA14:AA17,AB14:AB17))</f>
        <v>0.99235227081523436</v>
      </c>
      <c r="AC18" s="268"/>
      <c r="AD18" s="142"/>
      <c r="AE18" s="143" t="s">
        <v>251</v>
      </c>
      <c r="AF18" s="354" t="s">
        <v>252</v>
      </c>
      <c r="AG18" s="269"/>
    </row>
    <row r="19" spans="1:33" ht="19.5" thickBot="1" x14ac:dyDescent="0.35">
      <c r="A19" s="289"/>
      <c r="B19" s="555" t="s">
        <v>108</v>
      </c>
      <c r="C19" s="556"/>
      <c r="D19" s="557"/>
      <c r="E19" s="557"/>
      <c r="F19" s="557"/>
      <c r="G19" s="557"/>
      <c r="H19" s="558"/>
      <c r="I19" s="559"/>
      <c r="J19" s="560"/>
      <c r="K19" s="560"/>
      <c r="L19" s="240"/>
      <c r="M19" s="276"/>
      <c r="N19" s="544" t="s">
        <v>124</v>
      </c>
      <c r="O19" s="545"/>
      <c r="P19" s="545"/>
      <c r="Q19" s="545"/>
      <c r="R19" s="545"/>
      <c r="S19" s="545"/>
      <c r="T19" s="545"/>
      <c r="U19" s="545"/>
      <c r="V19" s="545"/>
      <c r="W19" s="546"/>
      <c r="X19" s="268"/>
      <c r="Y19" s="289"/>
      <c r="Z19" s="268"/>
      <c r="AA19" s="268"/>
      <c r="AB19" s="268"/>
      <c r="AC19" s="268"/>
      <c r="AD19" s="311" t="s">
        <v>86</v>
      </c>
      <c r="AE19" s="372">
        <f>IF(E3=0,"",AA17/(AA14+AA17))</f>
        <v>0.2857142857142857</v>
      </c>
      <c r="AF19" s="373">
        <f>IF(E3=0,"",AA15/(AA16+AA15))</f>
        <v>0.67567567567567566</v>
      </c>
      <c r="AG19" s="269"/>
    </row>
    <row r="20" spans="1:33" ht="19.5" thickBot="1" x14ac:dyDescent="0.35">
      <c r="A20" s="289"/>
      <c r="B20" s="561" t="s">
        <v>54</v>
      </c>
      <c r="C20" s="562"/>
      <c r="D20" s="562"/>
      <c r="E20" s="562"/>
      <c r="F20" s="562"/>
      <c r="G20" s="562"/>
      <c r="H20" s="563"/>
      <c r="I20" s="553" t="s">
        <v>55</v>
      </c>
      <c r="J20" s="554"/>
      <c r="K20" s="554"/>
      <c r="L20" s="239"/>
      <c r="M20" s="276"/>
      <c r="N20" s="550" t="s">
        <v>82</v>
      </c>
      <c r="O20" s="551"/>
      <c r="P20" s="551"/>
      <c r="Q20" s="551"/>
      <c r="R20" s="552"/>
      <c r="S20" s="268"/>
      <c r="T20" s="550" t="s">
        <v>226</v>
      </c>
      <c r="U20" s="551"/>
      <c r="V20" s="551"/>
      <c r="W20" s="552"/>
      <c r="X20" s="268"/>
      <c r="Y20" s="290"/>
      <c r="Z20" s="270"/>
      <c r="AA20" s="270"/>
      <c r="AB20" s="270"/>
      <c r="AC20" s="270"/>
      <c r="AD20" s="312" t="s">
        <v>87</v>
      </c>
      <c r="AE20" s="374">
        <f>IF(E3=0,"",AB17/(AB14+AB17))</f>
        <v>0.30769230769230771</v>
      </c>
      <c r="AF20" s="375">
        <f>IF(E3=0,"",AB15/(AB16+AB15))</f>
        <v>0.69230769230769229</v>
      </c>
      <c r="AG20" s="269"/>
    </row>
    <row r="21" spans="1:33" ht="30.75" thickBot="1" x14ac:dyDescent="0.3">
      <c r="A21" s="290"/>
      <c r="B21" s="252" t="s">
        <v>47</v>
      </c>
      <c r="C21" s="43" t="s">
        <v>48</v>
      </c>
      <c r="D21" s="141" t="s">
        <v>49</v>
      </c>
      <c r="E21" s="141" t="s">
        <v>50</v>
      </c>
      <c r="F21" s="141" t="s">
        <v>51</v>
      </c>
      <c r="G21" s="141" t="s">
        <v>52</v>
      </c>
      <c r="H21" s="44" t="s">
        <v>53</v>
      </c>
      <c r="I21" s="67" t="s">
        <v>45</v>
      </c>
      <c r="J21" s="68" t="s">
        <v>63</v>
      </c>
      <c r="K21" s="69" t="s">
        <v>46</v>
      </c>
      <c r="L21" s="253" t="s">
        <v>121</v>
      </c>
      <c r="M21" s="282"/>
      <c r="N21" s="398" t="s">
        <v>72</v>
      </c>
      <c r="O21" s="399" t="s">
        <v>73</v>
      </c>
      <c r="P21" s="403" t="s">
        <v>91</v>
      </c>
      <c r="Q21" s="403" t="s">
        <v>137</v>
      </c>
      <c r="R21" s="410" t="s">
        <v>74</v>
      </c>
      <c r="S21" s="270"/>
      <c r="T21" s="63" t="s">
        <v>230</v>
      </c>
      <c r="U21" s="261" t="s">
        <v>231</v>
      </c>
      <c r="V21" s="261" t="s">
        <v>232</v>
      </c>
      <c r="W21" s="73" t="s">
        <v>229</v>
      </c>
      <c r="X21" s="268"/>
      <c r="Y21" s="325"/>
      <c r="Z21" s="325"/>
      <c r="AA21" s="325"/>
      <c r="AB21" s="268"/>
      <c r="AC21" s="268"/>
      <c r="AD21" s="268"/>
      <c r="AE21" s="268"/>
      <c r="AF21" s="268"/>
      <c r="AG21" s="269"/>
    </row>
    <row r="22" spans="1:33" x14ac:dyDescent="0.25">
      <c r="A22" s="289"/>
      <c r="B22" s="90">
        <v>1</v>
      </c>
      <c r="C22" s="488">
        <v>1</v>
      </c>
      <c r="D22" s="489">
        <v>2</v>
      </c>
      <c r="E22" s="489" t="s">
        <v>5</v>
      </c>
      <c r="F22" s="489" t="s">
        <v>5</v>
      </c>
      <c r="G22" s="489">
        <v>7</v>
      </c>
      <c r="H22" s="490">
        <v>6</v>
      </c>
      <c r="I22" s="491">
        <v>100</v>
      </c>
      <c r="J22" s="492"/>
      <c r="K22" s="493">
        <v>200</v>
      </c>
      <c r="L22" s="291" t="str">
        <f>IF($E$3=0,"",IF(AND(I22=0,J22=0,K22=0),"",IF(AND(I22&gt;0,J22&gt;0),"ERR","OK")))</f>
        <v>OK</v>
      </c>
      <c r="M22" s="276"/>
      <c r="N22" s="386">
        <f>Risk_Computations_NC!Q6</f>
        <v>8</v>
      </c>
      <c r="O22" s="400">
        <f>Risk_Computations_NC!R6</f>
        <v>8</v>
      </c>
      <c r="P22" s="404" t="str">
        <f>IF(C22="","",Risk_Computations_NC!S6)</f>
        <v>T</v>
      </c>
      <c r="Q22" s="407" t="str">
        <f>IF(AND(I22&gt;0,K22=0),"P",IF(AND(I22&gt;0,K22&gt;0),"P", IF(AND(J22&gt;0,K22=0),"B",IF(AND(J22&gt;0,K22&gt;0),"B",IF(K22&gt;0,"T","")))))</f>
        <v>P</v>
      </c>
      <c r="R22" s="411">
        <f>Risk_Computations_NC!V6</f>
        <v>1600</v>
      </c>
      <c r="S22" s="268"/>
      <c r="T22" s="414">
        <f>IF($E$3=0,-1,IF($P22="","",Risk_Computations_NC!BP6))</f>
        <v>-1.2350813289166138E-2</v>
      </c>
      <c r="U22" s="415">
        <f>IF($E$3=0,-1,IF($P22="","",Risk_Computations_NC!BQ6))</f>
        <v>-1.4581044639718807E-2</v>
      </c>
      <c r="V22" s="416">
        <f>IF($E$3=0,-1,IF($P22="","",Risk_Computations_NC!BR6))</f>
        <v>-0.14359628778723826</v>
      </c>
      <c r="W22" s="260">
        <f>IF($E$3=0,-1,IF(P22="","",T22*I22+U22*J22+V22*K22))</f>
        <v>-29.954338886364265</v>
      </c>
      <c r="X22" s="286"/>
      <c r="Y22" s="287"/>
      <c r="Z22" s="287"/>
      <c r="AA22" s="287"/>
      <c r="AB22" s="287"/>
      <c r="AC22" s="287"/>
      <c r="AD22" s="287"/>
      <c r="AE22" s="287"/>
      <c r="AF22" s="287"/>
      <c r="AG22" s="288"/>
    </row>
    <row r="23" spans="1:33" x14ac:dyDescent="0.25">
      <c r="A23" s="289"/>
      <c r="B23" s="91">
        <v>2</v>
      </c>
      <c r="C23" s="478" t="s">
        <v>4</v>
      </c>
      <c r="D23" s="479" t="s">
        <v>5</v>
      </c>
      <c r="E23" s="479">
        <v>2</v>
      </c>
      <c r="F23" s="479">
        <v>0</v>
      </c>
      <c r="G23" s="479">
        <v>5</v>
      </c>
      <c r="H23" s="480">
        <v>7</v>
      </c>
      <c r="I23" s="481">
        <v>100</v>
      </c>
      <c r="J23" s="482"/>
      <c r="K23" s="483">
        <v>100</v>
      </c>
      <c r="L23" s="262" t="str">
        <f>IF($E$3=0,"",IF(AND(I23=0,J23=0,K23=0),"",IF(AND(I23&gt;0,J23&gt;0),"ERR","OK")))</f>
        <v>OK</v>
      </c>
      <c r="M23" s="276"/>
      <c r="N23" s="88">
        <f>Risk_Computations_NC!Q7</f>
        <v>7</v>
      </c>
      <c r="O23" s="401">
        <f>Risk_Computations_NC!R7</f>
        <v>7</v>
      </c>
      <c r="P23" s="405" t="str">
        <f>IF(C23="","",Risk_Computations_NC!S7)</f>
        <v>T</v>
      </c>
      <c r="Q23" s="408" t="str">
        <f>IF(AND(I23&gt;0,K23=0),"P",IF(AND(I23&gt;0,K23&gt;0),"P", IF(AND(J23&gt;0,K23=0),"B",IF(AND(J23&gt;0,K23&gt;0),"B",IF(K23&gt;0,"T","")))))</f>
        <v>P</v>
      </c>
      <c r="R23" s="412">
        <f>Risk_Computations_NC!V7</f>
        <v>800</v>
      </c>
      <c r="S23" s="268"/>
      <c r="T23" s="257">
        <f>IF($E$3=0,-1,IF($P23="","",Risk_Computations_NC!BP7))</f>
        <v>-1.2322236118617699E-2</v>
      </c>
      <c r="U23" s="258">
        <f>IF($E$3=0,-1,IF($P23="","",Risk_Computations_NC!BQ7))</f>
        <v>-1.4551977526547931E-2</v>
      </c>
      <c r="V23" s="259">
        <f>IF($E$3=0,-1,IF($P23="","",Risk_Computations_NC!BR7))</f>
        <v>-0.14424751547672826</v>
      </c>
      <c r="W23" s="260">
        <f t="shared" ref="W23:W86" si="1">IF($E$3=0,-1,IF(P23="","",T23*I23+U23*J23+V23*K23))</f>
        <v>-15.656975159534596</v>
      </c>
      <c r="X23" s="289"/>
      <c r="Y23" s="268"/>
      <c r="Z23" s="268"/>
      <c r="AA23" s="268"/>
      <c r="AB23" s="268"/>
      <c r="AC23" s="268"/>
      <c r="AD23" s="268"/>
      <c r="AE23" s="268"/>
      <c r="AF23" s="268"/>
      <c r="AG23" s="269"/>
    </row>
    <row r="24" spans="1:33" x14ac:dyDescent="0.25">
      <c r="A24" s="289"/>
      <c r="B24" s="91">
        <v>3</v>
      </c>
      <c r="C24" s="478">
        <v>7</v>
      </c>
      <c r="D24" s="479">
        <v>6</v>
      </c>
      <c r="E24" s="479">
        <v>3</v>
      </c>
      <c r="F24" s="479">
        <v>3</v>
      </c>
      <c r="G24" s="479"/>
      <c r="H24" s="480"/>
      <c r="I24" s="481">
        <v>100</v>
      </c>
      <c r="J24" s="482"/>
      <c r="K24" s="483">
        <v>100</v>
      </c>
      <c r="L24" s="262" t="str">
        <f t="shared" ref="L24:L87" si="2">IF($E$3=0,"",IF(AND(I24=0,J24=0,K24=0),"",IF(AND(I24&gt;0,J24&gt;0),"ERR","OK")))</f>
        <v>OK</v>
      </c>
      <c r="M24" s="276"/>
      <c r="N24" s="88">
        <f>Risk_Computations_NC!Q8</f>
        <v>0</v>
      </c>
      <c r="O24" s="401">
        <f>Risk_Computations_NC!R8</f>
        <v>9</v>
      </c>
      <c r="P24" s="405" t="str">
        <f>IF(C24="","",Risk_Computations_NC!S8)</f>
        <v>B</v>
      </c>
      <c r="Q24" s="408" t="str">
        <f t="shared" ref="Q24:Q87" si="3">IF(AND(I24&gt;0,K24=0),"P",IF(AND(I24&gt;0,K24&gt;0),"P", IF(AND(J24&gt;0,K24=0),"B",IF(AND(J24&gt;0,K24&gt;0),"B",IF(K24&gt;0,"T","")))))</f>
        <v>P</v>
      </c>
      <c r="R24" s="412">
        <f>Risk_Computations_NC!V8</f>
        <v>-200</v>
      </c>
      <c r="S24" s="268"/>
      <c r="T24" s="257">
        <f>IF($E$3=0,-1,IF($P24="","",Risk_Computations_NC!BP8))</f>
        <v>-1.2294330695709876E-2</v>
      </c>
      <c r="U24" s="258">
        <f>IF($E$3=0,-1,IF($P24="","",Risk_Computations_NC!BQ8))</f>
        <v>-1.4576015566511683E-2</v>
      </c>
      <c r="V24" s="259">
        <f>IF($E$3=0,-1,IF($P24="","",Risk_Computations_NC!BR8))</f>
        <v>-0.14447330485517379</v>
      </c>
      <c r="W24" s="260">
        <f t="shared" si="1"/>
        <v>-15.676763555088366</v>
      </c>
      <c r="X24" s="289"/>
      <c r="Y24" s="268"/>
      <c r="Z24" s="268"/>
      <c r="AA24" s="268"/>
      <c r="AB24" s="268"/>
      <c r="AC24" s="268"/>
      <c r="AD24" s="268"/>
      <c r="AE24" s="268"/>
      <c r="AF24" s="268"/>
      <c r="AG24" s="269"/>
    </row>
    <row r="25" spans="1:33" x14ac:dyDescent="0.25">
      <c r="A25" s="289"/>
      <c r="B25" s="91">
        <v>4</v>
      </c>
      <c r="C25" s="478">
        <v>0</v>
      </c>
      <c r="D25" s="479">
        <v>0</v>
      </c>
      <c r="E25" s="479">
        <v>0</v>
      </c>
      <c r="F25" s="479">
        <v>1</v>
      </c>
      <c r="G25" s="479" t="s">
        <v>4</v>
      </c>
      <c r="H25" s="480">
        <v>5</v>
      </c>
      <c r="I25" s="481"/>
      <c r="J25" s="482">
        <v>100</v>
      </c>
      <c r="K25" s="483">
        <v>100</v>
      </c>
      <c r="L25" s="262" t="str">
        <f t="shared" si="2"/>
        <v>OK</v>
      </c>
      <c r="M25" s="276"/>
      <c r="N25" s="88">
        <f>Risk_Computations_NC!Q9</f>
        <v>0</v>
      </c>
      <c r="O25" s="401">
        <f>Risk_Computations_NC!R9</f>
        <v>6</v>
      </c>
      <c r="P25" s="405" t="str">
        <f>IF(C25="","",Risk_Computations_NC!S9)</f>
        <v>B</v>
      </c>
      <c r="Q25" s="408" t="str">
        <f t="shared" si="3"/>
        <v>B</v>
      </c>
      <c r="R25" s="412">
        <f>Risk_Computations_NC!V9</f>
        <v>-50</v>
      </c>
      <c r="S25" s="268"/>
      <c r="T25" s="257">
        <f>IF($E$3=0,-1,IF($P25="","",Risk_Computations_NC!BP9))</f>
        <v>-1.2266121739114197E-2</v>
      </c>
      <c r="U25" s="258">
        <f>IF($E$3=0,-1,IF($P25="","",Risk_Computations_NC!BQ9))</f>
        <v>-1.4581176366093837E-2</v>
      </c>
      <c r="V25" s="259">
        <f>IF($E$3=0,-1,IF($P25="","",Risk_Computations_NC!BR9))</f>
        <v>-0.1452147332404313</v>
      </c>
      <c r="W25" s="260">
        <f t="shared" si="1"/>
        <v>-15.979590960652514</v>
      </c>
      <c r="X25" s="289"/>
      <c r="Y25" s="268"/>
      <c r="Z25" s="268"/>
      <c r="AA25" s="268"/>
      <c r="AB25" s="268"/>
      <c r="AC25" s="268"/>
      <c r="AD25" s="268"/>
      <c r="AE25" s="268"/>
      <c r="AF25" s="268"/>
      <c r="AG25" s="269"/>
    </row>
    <row r="26" spans="1:33" x14ac:dyDescent="0.25">
      <c r="A26" s="289"/>
      <c r="B26" s="91">
        <v>5</v>
      </c>
      <c r="C26" s="478">
        <v>8</v>
      </c>
      <c r="D26" s="479">
        <v>2</v>
      </c>
      <c r="E26" s="479">
        <v>9</v>
      </c>
      <c r="F26" s="479" t="s">
        <v>5</v>
      </c>
      <c r="G26" s="479" t="s">
        <v>5</v>
      </c>
      <c r="H26" s="480"/>
      <c r="I26" s="481"/>
      <c r="J26" s="482">
        <v>100</v>
      </c>
      <c r="K26" s="483"/>
      <c r="L26" s="262" t="str">
        <f t="shared" si="2"/>
        <v>OK</v>
      </c>
      <c r="M26" s="276"/>
      <c r="N26" s="88">
        <f>Risk_Computations_NC!Q10</f>
        <v>7</v>
      </c>
      <c r="O26" s="401">
        <f>Risk_Computations_NC!R10</f>
        <v>2</v>
      </c>
      <c r="P26" s="405" t="str">
        <f>IF(C26="","",Risk_Computations_NC!S10)</f>
        <v>P</v>
      </c>
      <c r="Q26" s="408" t="str">
        <f t="shared" si="3"/>
        <v>B</v>
      </c>
      <c r="R26" s="412">
        <f>Risk_Computations_NC!V10</f>
        <v>-100</v>
      </c>
      <c r="S26" s="268"/>
      <c r="T26" s="257">
        <f>IF($E$3=0,-1,IF($P26="","",Risk_Computations_NC!BP10))</f>
        <v>-1.2255595141289722E-2</v>
      </c>
      <c r="U26" s="258">
        <f>IF($E$3=0,-1,IF($P26="","",Risk_Computations_NC!BQ10))</f>
        <v>-1.4562125479402022E-2</v>
      </c>
      <c r="V26" s="259">
        <f>IF($E$3=0,-1,IF($P26="","",Risk_Computations_NC!BR10))</f>
        <v>-0.14531019523204153</v>
      </c>
      <c r="W26" s="260">
        <f t="shared" si="1"/>
        <v>-1.4562125479402022</v>
      </c>
      <c r="X26" s="289"/>
      <c r="Y26" s="268"/>
      <c r="Z26" s="268"/>
      <c r="AA26" s="268"/>
      <c r="AB26" s="268"/>
      <c r="AC26" s="268"/>
      <c r="AD26" s="268"/>
      <c r="AE26" s="268"/>
      <c r="AF26" s="268"/>
      <c r="AG26" s="269"/>
    </row>
    <row r="27" spans="1:33" x14ac:dyDescent="0.25">
      <c r="A27" s="289"/>
      <c r="B27" s="91">
        <v>6</v>
      </c>
      <c r="C27" s="478">
        <v>3</v>
      </c>
      <c r="D27" s="479" t="s">
        <v>4</v>
      </c>
      <c r="E27" s="479">
        <v>3</v>
      </c>
      <c r="F27" s="479">
        <v>4</v>
      </c>
      <c r="G27" s="479">
        <v>3</v>
      </c>
      <c r="H27" s="480"/>
      <c r="I27" s="481"/>
      <c r="J27" s="482">
        <v>100</v>
      </c>
      <c r="K27" s="483"/>
      <c r="L27" s="262" t="str">
        <f t="shared" si="2"/>
        <v>OK</v>
      </c>
      <c r="M27" s="276"/>
      <c r="N27" s="88">
        <f>Risk_Computations_NC!Q11</f>
        <v>6</v>
      </c>
      <c r="O27" s="401">
        <f>Risk_Computations_NC!R11</f>
        <v>7</v>
      </c>
      <c r="P27" s="405" t="str">
        <f>IF(C27="","",Risk_Computations_NC!S11)</f>
        <v>B</v>
      </c>
      <c r="Q27" s="408" t="str">
        <f t="shared" si="3"/>
        <v>B</v>
      </c>
      <c r="R27" s="412">
        <f>Risk_Computations_NC!V11</f>
        <v>100</v>
      </c>
      <c r="S27" s="268"/>
      <c r="T27" s="257">
        <f>IF($E$3=0,-1,IF($P27="","",Risk_Computations_NC!BP11))</f>
        <v>-1.2249691633003544E-2</v>
      </c>
      <c r="U27" s="258">
        <f>IF($E$3=0,-1,IF($P27="","",Risk_Computations_NC!BQ11))</f>
        <v>-1.4563174744968642E-2</v>
      </c>
      <c r="V27" s="259">
        <f>IF($E$3=0,-1,IF($P27="","",Risk_Computations_NC!BR11))</f>
        <v>-0.14512722533874753</v>
      </c>
      <c r="W27" s="260">
        <f t="shared" si="1"/>
        <v>-1.4563174744968643</v>
      </c>
      <c r="X27" s="289"/>
      <c r="Y27" s="268"/>
      <c r="Z27" s="268"/>
      <c r="AA27" s="268"/>
      <c r="AB27" s="268"/>
      <c r="AC27" s="268"/>
      <c r="AD27" s="268"/>
      <c r="AE27" s="268"/>
      <c r="AF27" s="268"/>
      <c r="AG27" s="269"/>
    </row>
    <row r="28" spans="1:33" x14ac:dyDescent="0.25">
      <c r="A28" s="289"/>
      <c r="B28" s="91">
        <v>7</v>
      </c>
      <c r="C28" s="478">
        <v>0</v>
      </c>
      <c r="D28" s="479">
        <v>2</v>
      </c>
      <c r="E28" s="479">
        <v>6</v>
      </c>
      <c r="F28" s="479">
        <v>2</v>
      </c>
      <c r="G28" s="479">
        <v>2</v>
      </c>
      <c r="H28" s="480"/>
      <c r="I28" s="481"/>
      <c r="J28" s="482">
        <v>100</v>
      </c>
      <c r="K28" s="483">
        <v>100</v>
      </c>
      <c r="L28" s="262" t="str">
        <f t="shared" si="2"/>
        <v>OK</v>
      </c>
      <c r="M28" s="276"/>
      <c r="N28" s="88">
        <f>Risk_Computations_NC!Q12</f>
        <v>6</v>
      </c>
      <c r="O28" s="401">
        <f>Risk_Computations_NC!R12</f>
        <v>6</v>
      </c>
      <c r="P28" s="405" t="str">
        <f>IF(C28="","",Risk_Computations_NC!S12)</f>
        <v>T</v>
      </c>
      <c r="Q28" s="408" t="str">
        <f t="shared" si="3"/>
        <v>B</v>
      </c>
      <c r="R28" s="412">
        <f>Risk_Computations_NC!V12</f>
        <v>800</v>
      </c>
      <c r="S28" s="268"/>
      <c r="T28" s="257">
        <f>IF($E$3=0,-1,IF($P28="","",Risk_Computations_NC!BP12))</f>
        <v>-1.2286385861621407E-2</v>
      </c>
      <c r="U28" s="258">
        <f>IF($E$3=0,-1,IF($P28="","",Risk_Computations_NC!BQ12))</f>
        <v>-1.4516701688980898E-2</v>
      </c>
      <c r="V28" s="259">
        <f>IF($E$3=0,-1,IF($P28="","",Risk_Computations_NC!BR12))</f>
        <v>-0.14504823439869596</v>
      </c>
      <c r="W28" s="260">
        <f t="shared" si="1"/>
        <v>-15.956493608767687</v>
      </c>
      <c r="X28" s="289"/>
      <c r="Y28" s="268"/>
      <c r="Z28" s="268"/>
      <c r="AA28" s="268"/>
      <c r="AB28" s="268"/>
      <c r="AC28" s="268"/>
      <c r="AD28" s="268"/>
      <c r="AE28" s="268"/>
      <c r="AF28" s="268"/>
      <c r="AG28" s="269"/>
    </row>
    <row r="29" spans="1:33" x14ac:dyDescent="0.25">
      <c r="A29" s="289"/>
      <c r="B29" s="91">
        <v>8</v>
      </c>
      <c r="C29" s="478">
        <v>4</v>
      </c>
      <c r="D29" s="479">
        <v>0</v>
      </c>
      <c r="E29" s="479">
        <v>7</v>
      </c>
      <c r="F29" s="479">
        <v>7</v>
      </c>
      <c r="G29" s="479">
        <v>3</v>
      </c>
      <c r="H29" s="480"/>
      <c r="I29" s="481"/>
      <c r="J29" s="482">
        <v>100</v>
      </c>
      <c r="K29" s="483"/>
      <c r="L29" s="262" t="str">
        <f t="shared" si="2"/>
        <v>OK</v>
      </c>
      <c r="M29" s="276"/>
      <c r="N29" s="88">
        <f>Risk_Computations_NC!Q13</f>
        <v>4</v>
      </c>
      <c r="O29" s="401">
        <f>Risk_Computations_NC!R13</f>
        <v>7</v>
      </c>
      <c r="P29" s="405" t="str">
        <f>IF(C29="","",Risk_Computations_NC!S13)</f>
        <v>B</v>
      </c>
      <c r="Q29" s="408" t="str">
        <f t="shared" si="3"/>
        <v>B</v>
      </c>
      <c r="R29" s="412">
        <f>Risk_Computations_NC!V13</f>
        <v>100</v>
      </c>
      <c r="S29" s="268"/>
      <c r="T29" s="257">
        <f>IF($E$3=0,-1,IF($P29="","",Risk_Computations_NC!BP13))</f>
        <v>-1.2322048275438237E-2</v>
      </c>
      <c r="U29" s="258">
        <f>IF($E$3=0,-1,IF($P29="","",Risk_Computations_NC!BQ13))</f>
        <v>-1.4450603912462482E-2</v>
      </c>
      <c r="V29" s="259">
        <f>IF($E$3=0,-1,IF($P29="","",Risk_Computations_NC!BR13))</f>
        <v>-0.14513219687223339</v>
      </c>
      <c r="W29" s="260">
        <f t="shared" si="1"/>
        <v>-1.4450603912462481</v>
      </c>
      <c r="X29" s="289"/>
      <c r="Y29" s="268"/>
      <c r="Z29" s="268"/>
      <c r="AA29" s="268"/>
      <c r="AB29" s="268"/>
      <c r="AC29" s="268"/>
      <c r="AD29" s="268"/>
      <c r="AE29" s="268"/>
      <c r="AF29" s="268"/>
      <c r="AG29" s="269"/>
    </row>
    <row r="30" spans="1:33" x14ac:dyDescent="0.25">
      <c r="A30" s="289"/>
      <c r="B30" s="91">
        <v>9</v>
      </c>
      <c r="C30" s="478">
        <v>3</v>
      </c>
      <c r="D30" s="479">
        <v>8</v>
      </c>
      <c r="E30" s="479">
        <v>3</v>
      </c>
      <c r="F30" s="479" t="s">
        <v>6</v>
      </c>
      <c r="G30" s="479"/>
      <c r="H30" s="480"/>
      <c r="I30" s="481"/>
      <c r="J30" s="482">
        <v>100</v>
      </c>
      <c r="K30" s="483"/>
      <c r="L30" s="262" t="str">
        <f t="shared" si="2"/>
        <v>OK</v>
      </c>
      <c r="M30" s="276"/>
      <c r="N30" s="88">
        <f>Risk_Computations_NC!Q14</f>
        <v>6</v>
      </c>
      <c r="O30" s="401">
        <f>Risk_Computations_NC!R14</f>
        <v>8</v>
      </c>
      <c r="P30" s="405" t="str">
        <f>IF(C30="","",Risk_Computations_NC!S14)</f>
        <v>B</v>
      </c>
      <c r="Q30" s="408" t="str">
        <f t="shared" si="3"/>
        <v>B</v>
      </c>
      <c r="R30" s="412">
        <f>Risk_Computations_NC!V14</f>
        <v>100</v>
      </c>
      <c r="S30" s="268"/>
      <c r="T30" s="257">
        <f>IF($E$3=0,-1,IF($P30="","",Risk_Computations_NC!BP14))</f>
        <v>-1.235314124474798E-2</v>
      </c>
      <c r="U30" s="258">
        <f>IF($E$3=0,-1,IF($P30="","",Risk_Computations_NC!BQ14))</f>
        <v>-1.4413763576428573E-2</v>
      </c>
      <c r="V30" s="259">
        <f>IF($E$3=0,-1,IF($P30="","",Risk_Computations_NC!BR14))</f>
        <v>-0.14537275667833002</v>
      </c>
      <c r="W30" s="260">
        <f t="shared" si="1"/>
        <v>-1.4413763576428573</v>
      </c>
      <c r="X30" s="289"/>
      <c r="Y30" s="268"/>
      <c r="Z30" s="268"/>
      <c r="AA30" s="268"/>
      <c r="AB30" s="268"/>
      <c r="AC30" s="268"/>
      <c r="AD30" s="268"/>
      <c r="AE30" s="268"/>
      <c r="AF30" s="268"/>
      <c r="AG30" s="269"/>
    </row>
    <row r="31" spans="1:33" x14ac:dyDescent="0.25">
      <c r="A31" s="289"/>
      <c r="B31" s="91">
        <v>10</v>
      </c>
      <c r="C31" s="478">
        <v>3</v>
      </c>
      <c r="D31" s="479">
        <v>7</v>
      </c>
      <c r="E31" s="479" t="s">
        <v>4</v>
      </c>
      <c r="F31" s="479">
        <v>1</v>
      </c>
      <c r="G31" s="479"/>
      <c r="H31" s="480"/>
      <c r="I31" s="481"/>
      <c r="J31" s="482">
        <v>100</v>
      </c>
      <c r="K31" s="483"/>
      <c r="L31" s="262" t="str">
        <f t="shared" si="2"/>
        <v>OK</v>
      </c>
      <c r="M31" s="276"/>
      <c r="N31" s="88">
        <f>Risk_Computations_NC!Q15</f>
        <v>3</v>
      </c>
      <c r="O31" s="401">
        <f>Risk_Computations_NC!R15</f>
        <v>8</v>
      </c>
      <c r="P31" s="405" t="str">
        <f>IF(C31="","",Risk_Computations_NC!S15)</f>
        <v>B</v>
      </c>
      <c r="Q31" s="408" t="str">
        <f t="shared" si="3"/>
        <v>B</v>
      </c>
      <c r="R31" s="412">
        <f>Risk_Computations_NC!V15</f>
        <v>100</v>
      </c>
      <c r="S31" s="268"/>
      <c r="T31" s="257">
        <f>IF($E$3=0,-1,IF($P31="","",Risk_Computations_NC!BP15))</f>
        <v>-1.2385883125629162E-2</v>
      </c>
      <c r="U31" s="258">
        <f>IF($E$3=0,-1,IF($P31="","",Risk_Computations_NC!BQ15))</f>
        <v>-1.4380836306110657E-2</v>
      </c>
      <c r="V31" s="259">
        <f>IF($E$3=0,-1,IF($P31="","",Risk_Computations_NC!BR15))</f>
        <v>-0.14551211199034614</v>
      </c>
      <c r="W31" s="260">
        <f t="shared" si="1"/>
        <v>-1.4380836306110656</v>
      </c>
      <c r="X31" s="289"/>
      <c r="Y31" s="268"/>
      <c r="Z31" s="268"/>
      <c r="AA31" s="268"/>
      <c r="AB31" s="268"/>
      <c r="AC31" s="268"/>
      <c r="AD31" s="268"/>
      <c r="AE31" s="268"/>
      <c r="AF31" s="268"/>
      <c r="AG31" s="269"/>
    </row>
    <row r="32" spans="1:33" x14ac:dyDescent="0.25">
      <c r="A32" s="289"/>
      <c r="B32" s="91">
        <v>11</v>
      </c>
      <c r="C32" s="478" t="s">
        <v>5</v>
      </c>
      <c r="D32" s="479">
        <v>5</v>
      </c>
      <c r="E32" s="479" t="s">
        <v>5</v>
      </c>
      <c r="F32" s="479">
        <v>2</v>
      </c>
      <c r="G32" s="479">
        <v>5</v>
      </c>
      <c r="H32" s="480"/>
      <c r="I32" s="481"/>
      <c r="J32" s="482">
        <v>100</v>
      </c>
      <c r="K32" s="483"/>
      <c r="L32" s="262" t="str">
        <f t="shared" si="2"/>
        <v>OK</v>
      </c>
      <c r="M32" s="276"/>
      <c r="N32" s="88">
        <f>Risk_Computations_NC!Q16</f>
        <v>5</v>
      </c>
      <c r="O32" s="401">
        <f>Risk_Computations_NC!R16</f>
        <v>7</v>
      </c>
      <c r="P32" s="405" t="str">
        <f>IF(C32="","",Risk_Computations_NC!S16)</f>
        <v>B</v>
      </c>
      <c r="Q32" s="408" t="str">
        <f t="shared" si="3"/>
        <v>B</v>
      </c>
      <c r="R32" s="412">
        <f>Risk_Computations_NC!V16</f>
        <v>100</v>
      </c>
      <c r="S32" s="268"/>
      <c r="T32" s="257">
        <f>IF($E$3=0,-1,IF($P32="","",Risk_Computations_NC!BP16))</f>
        <v>-1.2416498439835806E-2</v>
      </c>
      <c r="U32" s="258">
        <f>IF($E$3=0,-1,IF($P32="","",Risk_Computations_NC!BQ16))</f>
        <v>-1.4355062508701695E-2</v>
      </c>
      <c r="V32" s="259">
        <f>IF($E$3=0,-1,IF($P32="","",Risk_Computations_NC!BR16))</f>
        <v>-0.1456686249663372</v>
      </c>
      <c r="W32" s="260">
        <f t="shared" si="1"/>
        <v>-1.4355062508701695</v>
      </c>
      <c r="X32" s="289"/>
      <c r="Y32" s="268"/>
      <c r="Z32" s="268"/>
      <c r="AA32" s="268"/>
      <c r="AB32" s="268"/>
      <c r="AC32" s="268"/>
      <c r="AD32" s="268"/>
      <c r="AE32" s="268"/>
      <c r="AF32" s="268"/>
      <c r="AG32" s="269"/>
    </row>
    <row r="33" spans="1:33" x14ac:dyDescent="0.25">
      <c r="A33" s="289"/>
      <c r="B33" s="91">
        <v>12</v>
      </c>
      <c r="C33" s="478" t="s">
        <v>6</v>
      </c>
      <c r="D33" s="479">
        <v>2</v>
      </c>
      <c r="E33" s="479">
        <v>4</v>
      </c>
      <c r="F33" s="479">
        <v>1</v>
      </c>
      <c r="G33" s="479">
        <v>9</v>
      </c>
      <c r="H33" s="480">
        <v>5</v>
      </c>
      <c r="I33" s="481"/>
      <c r="J33" s="482">
        <v>100</v>
      </c>
      <c r="K33" s="483"/>
      <c r="L33" s="262" t="str">
        <f t="shared" si="2"/>
        <v>OK</v>
      </c>
      <c r="M33" s="276"/>
      <c r="N33" s="88">
        <f>Risk_Computations_NC!Q17</f>
        <v>3</v>
      </c>
      <c r="O33" s="401">
        <f>Risk_Computations_NC!R17</f>
        <v>8</v>
      </c>
      <c r="P33" s="405" t="str">
        <f>IF(C33="","",Risk_Computations_NC!S17)</f>
        <v>B</v>
      </c>
      <c r="Q33" s="408" t="str">
        <f t="shared" si="3"/>
        <v>B</v>
      </c>
      <c r="R33" s="412">
        <f>Risk_Computations_NC!V17</f>
        <v>100</v>
      </c>
      <c r="S33" s="268"/>
      <c r="T33" s="257">
        <f>IF($E$3=0,-1,IF($P33="","",Risk_Computations_NC!BP17))</f>
        <v>-1.2436979341677732E-2</v>
      </c>
      <c r="U33" s="258">
        <f>IF($E$3=0,-1,IF($P33="","",Risk_Computations_NC!BQ17))</f>
        <v>-1.4334869021991657E-2</v>
      </c>
      <c r="V33" s="259">
        <f>IF($E$3=0,-1,IF($P33="","",Risk_Computations_NC!BR17))</f>
        <v>-0.14578070936737578</v>
      </c>
      <c r="W33" s="260">
        <f t="shared" si="1"/>
        <v>-1.4334869021991656</v>
      </c>
      <c r="X33" s="289"/>
      <c r="Y33" s="268"/>
      <c r="Z33" s="268"/>
      <c r="AA33" s="268"/>
      <c r="AB33" s="268"/>
      <c r="AC33" s="268"/>
      <c r="AD33" s="268"/>
      <c r="AE33" s="268"/>
      <c r="AF33" s="268"/>
      <c r="AG33" s="269"/>
    </row>
    <row r="34" spans="1:33" x14ac:dyDescent="0.25">
      <c r="A34" s="289"/>
      <c r="B34" s="91">
        <v>13</v>
      </c>
      <c r="C34" s="478">
        <v>0</v>
      </c>
      <c r="D34" s="479" t="s">
        <v>4</v>
      </c>
      <c r="E34" s="479">
        <v>9</v>
      </c>
      <c r="F34" s="479" t="s">
        <v>6</v>
      </c>
      <c r="G34" s="479"/>
      <c r="H34" s="480"/>
      <c r="I34" s="481"/>
      <c r="J34" s="482">
        <v>100</v>
      </c>
      <c r="K34" s="483"/>
      <c r="L34" s="262" t="str">
        <f t="shared" si="2"/>
        <v>OK</v>
      </c>
      <c r="M34" s="276"/>
      <c r="N34" s="88">
        <f>Risk_Computations_NC!Q18</f>
        <v>9</v>
      </c>
      <c r="O34" s="401">
        <f>Risk_Computations_NC!R18</f>
        <v>0</v>
      </c>
      <c r="P34" s="405" t="str">
        <f>IF(C34="","",Risk_Computations_NC!S18)</f>
        <v>P</v>
      </c>
      <c r="Q34" s="408" t="str">
        <f t="shared" si="3"/>
        <v>B</v>
      </c>
      <c r="R34" s="412">
        <f>Risk_Computations_NC!V18</f>
        <v>-100</v>
      </c>
      <c r="S34" s="268"/>
      <c r="T34" s="257">
        <f>IF($E$3=0,-1,IF($P34="","",Risk_Computations_NC!BP18))</f>
        <v>-1.24604063032678E-2</v>
      </c>
      <c r="U34" s="258">
        <f>IF($E$3=0,-1,IF($P34="","",Risk_Computations_NC!BQ18))</f>
        <v>-1.4313800503913983E-2</v>
      </c>
      <c r="V34" s="259">
        <f>IF($E$3=0,-1,IF($P34="","",Risk_Computations_NC!BR18))</f>
        <v>-0.14585667715688533</v>
      </c>
      <c r="W34" s="260">
        <f t="shared" si="1"/>
        <v>-1.4313800503913983</v>
      </c>
      <c r="X34" s="289"/>
      <c r="Y34" s="268"/>
      <c r="Z34" s="268"/>
      <c r="AA34" s="268"/>
      <c r="AB34" s="268"/>
      <c r="AC34" s="268"/>
      <c r="AD34" s="268"/>
      <c r="AE34" s="268"/>
      <c r="AF34" s="268"/>
      <c r="AG34" s="269"/>
    </row>
    <row r="35" spans="1:33" x14ac:dyDescent="0.25">
      <c r="A35" s="289"/>
      <c r="B35" s="91">
        <v>14</v>
      </c>
      <c r="C35" s="478">
        <v>1</v>
      </c>
      <c r="D35" s="479" t="s">
        <v>4</v>
      </c>
      <c r="E35" s="479">
        <v>9</v>
      </c>
      <c r="F35" s="479">
        <v>5</v>
      </c>
      <c r="G35" s="479">
        <v>3</v>
      </c>
      <c r="H35" s="480"/>
      <c r="I35" s="481"/>
      <c r="J35" s="482">
        <v>100</v>
      </c>
      <c r="K35" s="483"/>
      <c r="L35" s="262" t="str">
        <f t="shared" si="2"/>
        <v>OK</v>
      </c>
      <c r="M35" s="276"/>
      <c r="N35" s="88">
        <f>Risk_Computations_NC!Q19</f>
        <v>3</v>
      </c>
      <c r="O35" s="401">
        <f>Risk_Computations_NC!R19</f>
        <v>5</v>
      </c>
      <c r="P35" s="405" t="str">
        <f>IF(C35="","",Risk_Computations_NC!S19)</f>
        <v>B</v>
      </c>
      <c r="Q35" s="408" t="str">
        <f t="shared" si="3"/>
        <v>B</v>
      </c>
      <c r="R35" s="412">
        <f>Risk_Computations_NC!V19</f>
        <v>100</v>
      </c>
      <c r="S35" s="268"/>
      <c r="T35" s="257">
        <f>IF($E$3=0,-1,IF($P35="","",Risk_Computations_NC!BP19))</f>
        <v>-1.2482598975247413E-2</v>
      </c>
      <c r="U35" s="258">
        <f>IF($E$3=0,-1,IF($P35="","",Risk_Computations_NC!BQ19))</f>
        <v>-1.4293848184937745E-2</v>
      </c>
      <c r="V35" s="259">
        <f>IF($E$3=0,-1,IF($P35="","",Risk_Computations_NC!BR19))</f>
        <v>-0.14583785458605322</v>
      </c>
      <c r="W35" s="260">
        <f t="shared" si="1"/>
        <v>-1.4293848184937745</v>
      </c>
      <c r="X35" s="289"/>
      <c r="Y35" s="268"/>
      <c r="Z35" s="268"/>
      <c r="AA35" s="268"/>
      <c r="AB35" s="268"/>
      <c r="AC35" s="268"/>
      <c r="AD35" s="268"/>
      <c r="AE35" s="268"/>
      <c r="AF35" s="268"/>
      <c r="AG35" s="269"/>
    </row>
    <row r="36" spans="1:33" x14ac:dyDescent="0.25">
      <c r="A36" s="289"/>
      <c r="B36" s="91">
        <v>15</v>
      </c>
      <c r="C36" s="478">
        <v>1</v>
      </c>
      <c r="D36" s="479">
        <v>7</v>
      </c>
      <c r="E36" s="479">
        <v>1</v>
      </c>
      <c r="F36" s="479">
        <v>5</v>
      </c>
      <c r="G36" s="479">
        <v>4</v>
      </c>
      <c r="H36" s="480">
        <v>5</v>
      </c>
      <c r="I36" s="481"/>
      <c r="J36" s="482">
        <v>100</v>
      </c>
      <c r="K36" s="483"/>
      <c r="L36" s="262" t="str">
        <f t="shared" si="2"/>
        <v>OK</v>
      </c>
      <c r="M36" s="276"/>
      <c r="N36" s="88">
        <f>Risk_Computations_NC!Q20</f>
        <v>6</v>
      </c>
      <c r="O36" s="401">
        <f>Risk_Computations_NC!R20</f>
        <v>7</v>
      </c>
      <c r="P36" s="405" t="str">
        <f>IF(C36="","",Risk_Computations_NC!S20)</f>
        <v>B</v>
      </c>
      <c r="Q36" s="408" t="str">
        <f t="shared" si="3"/>
        <v>B</v>
      </c>
      <c r="R36" s="412">
        <f>Risk_Computations_NC!V20</f>
        <v>100</v>
      </c>
      <c r="S36" s="268"/>
      <c r="T36" s="257">
        <f>IF($E$3=0,-1,IF($P36="","",Risk_Computations_NC!BP20))</f>
        <v>-1.2502381339924925E-2</v>
      </c>
      <c r="U36" s="258">
        <f>IF($E$3=0,-1,IF($P36="","",Risk_Computations_NC!BQ20))</f>
        <v>-1.4277828182708183E-2</v>
      </c>
      <c r="V36" s="259">
        <f>IF($E$3=0,-1,IF($P36="","",Risk_Computations_NC!BR20))</f>
        <v>-0.14579724535389516</v>
      </c>
      <c r="W36" s="260">
        <f t="shared" si="1"/>
        <v>-1.4277828182708183</v>
      </c>
      <c r="X36" s="289"/>
      <c r="Y36" s="268"/>
      <c r="Z36" s="268"/>
      <c r="AA36" s="268"/>
      <c r="AB36" s="268"/>
      <c r="AC36" s="268"/>
      <c r="AD36" s="268"/>
      <c r="AE36" s="268"/>
      <c r="AF36" s="268"/>
      <c r="AG36" s="269"/>
    </row>
    <row r="37" spans="1:33" x14ac:dyDescent="0.25">
      <c r="A37" s="289"/>
      <c r="B37" s="91">
        <v>16</v>
      </c>
      <c r="C37" s="478" t="s">
        <v>4</v>
      </c>
      <c r="D37" s="479">
        <v>7</v>
      </c>
      <c r="E37" s="479">
        <v>4</v>
      </c>
      <c r="F37" s="479">
        <v>9</v>
      </c>
      <c r="G37" s="479">
        <v>1</v>
      </c>
      <c r="H37" s="480"/>
      <c r="I37" s="481"/>
      <c r="J37" s="482">
        <v>100</v>
      </c>
      <c r="K37" s="483"/>
      <c r="L37" s="262" t="str">
        <f t="shared" si="2"/>
        <v>OK</v>
      </c>
      <c r="M37" s="276"/>
      <c r="N37" s="88">
        <f>Risk_Computations_NC!Q21</f>
        <v>5</v>
      </c>
      <c r="O37" s="401">
        <f>Risk_Computations_NC!R21</f>
        <v>6</v>
      </c>
      <c r="P37" s="405" t="str">
        <f>IF(C37="","",Risk_Computations_NC!S21)</f>
        <v>B</v>
      </c>
      <c r="Q37" s="408" t="str">
        <f t="shared" si="3"/>
        <v>B</v>
      </c>
      <c r="R37" s="412">
        <f>Risk_Computations_NC!V21</f>
        <v>50</v>
      </c>
      <c r="S37" s="268"/>
      <c r="T37" s="257">
        <f>IF($E$3=0,-1,IF($P37="","",Risk_Computations_NC!BP21))</f>
        <v>-1.2517015814999276E-2</v>
      </c>
      <c r="U37" s="258">
        <f>IF($E$3=0,-1,IF($P37="","",Risk_Computations_NC!BQ21))</f>
        <v>-1.4271073251442376E-2</v>
      </c>
      <c r="V37" s="259">
        <f>IF($E$3=0,-1,IF($P37="","",Risk_Computations_NC!BR21))</f>
        <v>-0.14581216756244494</v>
      </c>
      <c r="W37" s="260">
        <f t="shared" si="1"/>
        <v>-1.4271073251442377</v>
      </c>
      <c r="X37" s="289"/>
      <c r="Y37" s="268"/>
      <c r="Z37" s="268"/>
      <c r="AA37" s="268"/>
      <c r="AB37" s="268"/>
      <c r="AC37" s="268"/>
      <c r="AD37" s="268"/>
      <c r="AE37" s="268"/>
      <c r="AF37" s="268"/>
      <c r="AG37" s="269"/>
    </row>
    <row r="38" spans="1:33" x14ac:dyDescent="0.25">
      <c r="A38" s="289"/>
      <c r="B38" s="91">
        <v>17</v>
      </c>
      <c r="C38" s="478">
        <v>5</v>
      </c>
      <c r="D38" s="479">
        <v>2</v>
      </c>
      <c r="E38" s="479">
        <v>6</v>
      </c>
      <c r="F38" s="479">
        <v>4</v>
      </c>
      <c r="G38" s="479">
        <v>1</v>
      </c>
      <c r="H38" s="480"/>
      <c r="I38" s="481"/>
      <c r="J38" s="482">
        <v>100</v>
      </c>
      <c r="K38" s="483"/>
      <c r="L38" s="262" t="str">
        <f t="shared" si="2"/>
        <v>OK</v>
      </c>
      <c r="M38" s="276"/>
      <c r="N38" s="88">
        <f>Risk_Computations_NC!Q22</f>
        <v>2</v>
      </c>
      <c r="O38" s="401">
        <f>Risk_Computations_NC!R22</f>
        <v>6</v>
      </c>
      <c r="P38" s="405" t="str">
        <f>IF(C38="","",Risk_Computations_NC!S22)</f>
        <v>B</v>
      </c>
      <c r="Q38" s="408" t="str">
        <f t="shared" si="3"/>
        <v>B</v>
      </c>
      <c r="R38" s="412">
        <f>Risk_Computations_NC!V22</f>
        <v>50</v>
      </c>
      <c r="S38" s="268"/>
      <c r="T38" s="257">
        <f>IF($E$3=0,-1,IF($P38="","",Risk_Computations_NC!BP22))</f>
        <v>-1.253210099669471E-2</v>
      </c>
      <c r="U38" s="258">
        <f>IF($E$3=0,-1,IF($P38="","",Risk_Computations_NC!BQ22))</f>
        <v>-1.4268940952787098E-2</v>
      </c>
      <c r="V38" s="259">
        <f>IF($E$3=0,-1,IF($P38="","",Risk_Computations_NC!BR22))</f>
        <v>-0.14583559382143474</v>
      </c>
      <c r="W38" s="260">
        <f t="shared" si="1"/>
        <v>-1.4268940952787099</v>
      </c>
      <c r="X38" s="289"/>
      <c r="Y38" s="268"/>
      <c r="Z38" s="268"/>
      <c r="AA38" s="268"/>
      <c r="AB38" s="268"/>
      <c r="AC38" s="268"/>
      <c r="AD38" s="268"/>
      <c r="AE38" s="268"/>
      <c r="AF38" s="268"/>
      <c r="AG38" s="269"/>
    </row>
    <row r="39" spans="1:33" x14ac:dyDescent="0.25">
      <c r="A39" s="289"/>
      <c r="B39" s="91">
        <v>18</v>
      </c>
      <c r="C39" s="478" t="s">
        <v>4</v>
      </c>
      <c r="D39" s="479" t="s">
        <v>6</v>
      </c>
      <c r="E39" s="479">
        <v>1</v>
      </c>
      <c r="F39" s="479">
        <v>0</v>
      </c>
      <c r="G39" s="479">
        <v>9</v>
      </c>
      <c r="H39" s="480" t="s">
        <v>6</v>
      </c>
      <c r="I39" s="481"/>
      <c r="J39" s="482">
        <v>100</v>
      </c>
      <c r="K39" s="483"/>
      <c r="L39" s="262" t="str">
        <f t="shared" si="2"/>
        <v>OK</v>
      </c>
      <c r="M39" s="276"/>
      <c r="N39" s="88">
        <f>Risk_Computations_NC!Q23</f>
        <v>0</v>
      </c>
      <c r="O39" s="401">
        <f>Risk_Computations_NC!R23</f>
        <v>0</v>
      </c>
      <c r="P39" s="405" t="str">
        <f>IF(C39="","",Risk_Computations_NC!S23)</f>
        <v>T</v>
      </c>
      <c r="Q39" s="408" t="str">
        <f t="shared" si="3"/>
        <v>B</v>
      </c>
      <c r="R39" s="412">
        <f>Risk_Computations_NC!V23</f>
        <v>0</v>
      </c>
      <c r="S39" s="268"/>
      <c r="T39" s="257">
        <f>IF($E$3=0,-1,IF($P39="","",Risk_Computations_NC!BP23))</f>
        <v>-1.2545384214419565E-2</v>
      </c>
      <c r="U39" s="258">
        <f>IF($E$3=0,-1,IF($P39="","",Risk_Computations_NC!BQ23))</f>
        <v>-1.4261534991495087E-2</v>
      </c>
      <c r="V39" s="259">
        <f>IF($E$3=0,-1,IF($P39="","",Risk_Computations_NC!BR23))</f>
        <v>-0.14590241915033744</v>
      </c>
      <c r="W39" s="260">
        <f t="shared" si="1"/>
        <v>-1.4261534991495086</v>
      </c>
      <c r="X39" s="289"/>
      <c r="Y39" s="268"/>
      <c r="Z39" s="268"/>
      <c r="AA39" s="268"/>
      <c r="AB39" s="268"/>
      <c r="AC39" s="268"/>
      <c r="AD39" s="268"/>
      <c r="AE39" s="268"/>
      <c r="AF39" s="268"/>
      <c r="AG39" s="269"/>
    </row>
    <row r="40" spans="1:33" x14ac:dyDescent="0.25">
      <c r="A40" s="289"/>
      <c r="B40" s="91">
        <v>19</v>
      </c>
      <c r="C40" s="478">
        <v>3</v>
      </c>
      <c r="D40" s="479">
        <v>1</v>
      </c>
      <c r="E40" s="479">
        <v>6</v>
      </c>
      <c r="F40" s="479">
        <v>2</v>
      </c>
      <c r="G40" s="479"/>
      <c r="H40" s="480"/>
      <c r="I40" s="481"/>
      <c r="J40" s="482">
        <v>100</v>
      </c>
      <c r="K40" s="483"/>
      <c r="L40" s="262" t="str">
        <f t="shared" si="2"/>
        <v>OK</v>
      </c>
      <c r="M40" s="276"/>
      <c r="N40" s="88">
        <f>Risk_Computations_NC!Q24</f>
        <v>9</v>
      </c>
      <c r="O40" s="401">
        <f>Risk_Computations_NC!R24</f>
        <v>3</v>
      </c>
      <c r="P40" s="405" t="str">
        <f>IF(C40="","",Risk_Computations_NC!S24)</f>
        <v>P</v>
      </c>
      <c r="Q40" s="408" t="str">
        <f t="shared" si="3"/>
        <v>B</v>
      </c>
      <c r="R40" s="412">
        <f>Risk_Computations_NC!V24</f>
        <v>-100</v>
      </c>
      <c r="S40" s="268"/>
      <c r="T40" s="257">
        <f>IF($E$3=0,-1,IF($P40="","",Risk_Computations_NC!BP24))</f>
        <v>-1.2560365459890099E-2</v>
      </c>
      <c r="U40" s="258">
        <f>IF($E$3=0,-1,IF($P40="","",Risk_Computations_NC!BQ24))</f>
        <v>-1.4250940026214567E-2</v>
      </c>
      <c r="V40" s="259">
        <f>IF($E$3=0,-1,IF($P40="","",Risk_Computations_NC!BR24))</f>
        <v>-0.14589704510285456</v>
      </c>
      <c r="W40" s="260">
        <f t="shared" si="1"/>
        <v>-1.4250940026214567</v>
      </c>
      <c r="X40" s="289"/>
      <c r="Y40" s="268"/>
      <c r="Z40" s="268"/>
      <c r="AA40" s="268"/>
      <c r="AB40" s="268"/>
      <c r="AC40" s="268"/>
      <c r="AD40" s="268"/>
      <c r="AE40" s="268"/>
      <c r="AF40" s="268"/>
      <c r="AG40" s="269"/>
    </row>
    <row r="41" spans="1:33" x14ac:dyDescent="0.25">
      <c r="A41" s="289"/>
      <c r="B41" s="91">
        <v>20</v>
      </c>
      <c r="C41" s="478" t="s">
        <v>6</v>
      </c>
      <c r="D41" s="479">
        <v>9</v>
      </c>
      <c r="E41" s="479">
        <v>5</v>
      </c>
      <c r="F41" s="479" t="s">
        <v>6</v>
      </c>
      <c r="G41" s="479"/>
      <c r="H41" s="480"/>
      <c r="I41" s="481"/>
      <c r="J41" s="482">
        <v>100</v>
      </c>
      <c r="K41" s="483"/>
      <c r="L41" s="262" t="str">
        <f t="shared" si="2"/>
        <v>OK</v>
      </c>
      <c r="M41" s="276"/>
      <c r="N41" s="88">
        <f>Risk_Computations_NC!Q25</f>
        <v>5</v>
      </c>
      <c r="O41" s="401">
        <f>Risk_Computations_NC!R25</f>
        <v>9</v>
      </c>
      <c r="P41" s="405" t="str">
        <f>IF(C41="","",Risk_Computations_NC!S25)</f>
        <v>B</v>
      </c>
      <c r="Q41" s="408" t="str">
        <f t="shared" si="3"/>
        <v>B</v>
      </c>
      <c r="R41" s="412">
        <f>Risk_Computations_NC!V25</f>
        <v>100</v>
      </c>
      <c r="S41" s="268"/>
      <c r="T41" s="257">
        <f>IF($E$3=0,-1,IF($P41="","",Risk_Computations_NC!BP25))</f>
        <v>-1.2575272124248617E-2</v>
      </c>
      <c r="U41" s="258">
        <f>IF($E$3=0,-1,IF($P41="","",Risk_Computations_NC!BQ25))</f>
        <v>-1.4235000868419971E-2</v>
      </c>
      <c r="V41" s="259">
        <f>IF($E$3=0,-1,IF($P41="","",Risk_Computations_NC!BR25))</f>
        <v>-0.14592557608327347</v>
      </c>
      <c r="W41" s="260">
        <f t="shared" si="1"/>
        <v>-1.4235000868419971</v>
      </c>
      <c r="X41" s="289"/>
      <c r="Y41" s="268"/>
      <c r="Z41" s="268"/>
      <c r="AA41" s="268"/>
      <c r="AB41" s="268"/>
      <c r="AC41" s="268"/>
      <c r="AD41" s="268"/>
      <c r="AE41" s="268"/>
      <c r="AF41" s="268"/>
      <c r="AG41" s="269"/>
    </row>
    <row r="42" spans="1:33" x14ac:dyDescent="0.25">
      <c r="A42" s="289"/>
      <c r="B42" s="91">
        <v>21</v>
      </c>
      <c r="C42" s="478">
        <v>4</v>
      </c>
      <c r="D42" s="479" t="s">
        <v>6</v>
      </c>
      <c r="E42" s="479" t="s">
        <v>6</v>
      </c>
      <c r="F42" s="479">
        <v>8</v>
      </c>
      <c r="G42" s="479"/>
      <c r="H42" s="480"/>
      <c r="I42" s="481">
        <v>100</v>
      </c>
      <c r="J42" s="482"/>
      <c r="K42" s="483"/>
      <c r="L42" s="262" t="str">
        <f t="shared" si="2"/>
        <v>OK</v>
      </c>
      <c r="M42" s="276"/>
      <c r="N42" s="88">
        <f>Risk_Computations_NC!Q26</f>
        <v>4</v>
      </c>
      <c r="O42" s="401">
        <f>Risk_Computations_NC!R26</f>
        <v>8</v>
      </c>
      <c r="P42" s="405" t="str">
        <f>IF(C42="","",Risk_Computations_NC!S26)</f>
        <v>B</v>
      </c>
      <c r="Q42" s="408" t="str">
        <f t="shared" si="3"/>
        <v>P</v>
      </c>
      <c r="R42" s="412">
        <f>Risk_Computations_NC!V26</f>
        <v>-100</v>
      </c>
      <c r="S42" s="268"/>
      <c r="T42" s="257">
        <f>IF($E$3=0,-1,IF($P42="","",Risk_Computations_NC!BP26))</f>
        <v>-1.2587225347039117E-2</v>
      </c>
      <c r="U42" s="258">
        <f>IF($E$3=0,-1,IF($P42="","",Risk_Computations_NC!BQ26))</f>
        <v>-1.422313411792389E-2</v>
      </c>
      <c r="V42" s="259">
        <f>IF($E$3=0,-1,IF($P42="","",Risk_Computations_NC!BR26))</f>
        <v>-0.14592475523829146</v>
      </c>
      <c r="W42" s="260">
        <f t="shared" si="1"/>
        <v>-1.2587225347039117</v>
      </c>
      <c r="X42" s="289"/>
      <c r="Y42" s="268"/>
      <c r="Z42" s="268"/>
      <c r="AA42" s="268"/>
      <c r="AB42" s="268"/>
      <c r="AC42" s="268"/>
      <c r="AD42" s="268"/>
      <c r="AE42" s="268"/>
      <c r="AF42" s="268"/>
      <c r="AG42" s="269"/>
    </row>
    <row r="43" spans="1:33" x14ac:dyDescent="0.25">
      <c r="A43" s="289"/>
      <c r="B43" s="91">
        <v>22</v>
      </c>
      <c r="C43" s="478">
        <v>8</v>
      </c>
      <c r="D43" s="479">
        <v>5</v>
      </c>
      <c r="E43" s="479">
        <v>1</v>
      </c>
      <c r="F43" s="479" t="s">
        <v>4</v>
      </c>
      <c r="G43" s="479"/>
      <c r="H43" s="480"/>
      <c r="I43" s="481"/>
      <c r="J43" s="482">
        <v>1000</v>
      </c>
      <c r="K43" s="483"/>
      <c r="L43" s="262" t="str">
        <f t="shared" si="2"/>
        <v>OK</v>
      </c>
      <c r="M43" s="276"/>
      <c r="N43" s="88">
        <f>Risk_Computations_NC!Q27</f>
        <v>9</v>
      </c>
      <c r="O43" s="401">
        <f>Risk_Computations_NC!R27</f>
        <v>5</v>
      </c>
      <c r="P43" s="405" t="str">
        <f>IF(C43="","",Risk_Computations_NC!S27)</f>
        <v>P</v>
      </c>
      <c r="Q43" s="408" t="str">
        <f t="shared" si="3"/>
        <v>B</v>
      </c>
      <c r="R43" s="412">
        <f>Risk_Computations_NC!V27</f>
        <v>-1000</v>
      </c>
      <c r="S43" s="268"/>
      <c r="T43" s="257">
        <f>IF($E$3=0,-1,IF($P43="","",Risk_Computations_NC!BP27))</f>
        <v>-1.260016433977562E-2</v>
      </c>
      <c r="U43" s="258">
        <f>IF($E$3=0,-1,IF($P43="","",Risk_Computations_NC!BQ27))</f>
        <v>-1.4210981980964228E-2</v>
      </c>
      <c r="V43" s="259">
        <f>IF($E$3=0,-1,IF($P43="","",Risk_Computations_NC!BR27))</f>
        <v>-0.14589863453466539</v>
      </c>
      <c r="W43" s="260">
        <f t="shared" si="1"/>
        <v>-14.210981980964227</v>
      </c>
      <c r="X43" s="289"/>
      <c r="Y43" s="268"/>
      <c r="Z43" s="268"/>
      <c r="AA43" s="268"/>
      <c r="AB43" s="268"/>
      <c r="AC43" s="268"/>
      <c r="AD43" s="268"/>
      <c r="AE43" s="268"/>
      <c r="AF43" s="268"/>
      <c r="AG43" s="269"/>
    </row>
    <row r="44" spans="1:33" x14ac:dyDescent="0.25">
      <c r="A44" s="289"/>
      <c r="B44" s="91">
        <v>23</v>
      </c>
      <c r="C44" s="478">
        <v>6</v>
      </c>
      <c r="D44" s="479" t="s">
        <v>5</v>
      </c>
      <c r="E44" s="479">
        <v>7</v>
      </c>
      <c r="F44" s="479">
        <v>2</v>
      </c>
      <c r="G44" s="479">
        <v>5</v>
      </c>
      <c r="H44" s="480">
        <v>1</v>
      </c>
      <c r="I44" s="481"/>
      <c r="J44" s="482">
        <v>100</v>
      </c>
      <c r="K44" s="483"/>
      <c r="L44" s="262" t="str">
        <f t="shared" si="2"/>
        <v>OK</v>
      </c>
      <c r="M44" s="276"/>
      <c r="N44" s="88">
        <f>Risk_Computations_NC!Q28</f>
        <v>8</v>
      </c>
      <c r="O44" s="401">
        <f>Risk_Computations_NC!R28</f>
        <v>3</v>
      </c>
      <c r="P44" s="405" t="str">
        <f>IF(C44="","",Risk_Computations_NC!S28)</f>
        <v>P</v>
      </c>
      <c r="Q44" s="408" t="str">
        <f t="shared" si="3"/>
        <v>B</v>
      </c>
      <c r="R44" s="412">
        <f>Risk_Computations_NC!V28</f>
        <v>-100</v>
      </c>
      <c r="S44" s="268"/>
      <c r="T44" s="257">
        <f>IF($E$3=0,-1,IF($P44="","",Risk_Computations_NC!BP28))</f>
        <v>-1.2610449511706466E-2</v>
      </c>
      <c r="U44" s="258">
        <f>IF($E$3=0,-1,IF($P44="","",Risk_Computations_NC!BQ28))</f>
        <v>-1.4202781078695374E-2</v>
      </c>
      <c r="V44" s="259">
        <f>IF($E$3=0,-1,IF($P44="","",Risk_Computations_NC!BR28))</f>
        <v>-0.14585682727884602</v>
      </c>
      <c r="W44" s="260">
        <f t="shared" si="1"/>
        <v>-1.4202781078695375</v>
      </c>
      <c r="X44" s="289"/>
      <c r="Y44" s="268"/>
      <c r="Z44" s="268"/>
      <c r="AA44" s="268"/>
      <c r="AB44" s="268"/>
      <c r="AC44" s="268"/>
      <c r="AD44" s="268"/>
      <c r="AE44" s="268"/>
      <c r="AF44" s="268"/>
      <c r="AG44" s="269"/>
    </row>
    <row r="45" spans="1:33" x14ac:dyDescent="0.25">
      <c r="A45" s="289"/>
      <c r="B45" s="91">
        <v>24</v>
      </c>
      <c r="C45" s="478">
        <v>6</v>
      </c>
      <c r="D45" s="479">
        <v>6</v>
      </c>
      <c r="E45" s="479" t="s">
        <v>4</v>
      </c>
      <c r="F45" s="479">
        <v>3</v>
      </c>
      <c r="G45" s="479"/>
      <c r="H45" s="480"/>
      <c r="I45" s="481"/>
      <c r="J45" s="482">
        <v>100</v>
      </c>
      <c r="K45" s="483"/>
      <c r="L45" s="262" t="str">
        <f t="shared" si="2"/>
        <v>OK</v>
      </c>
      <c r="M45" s="276"/>
      <c r="N45" s="88">
        <f>Risk_Computations_NC!Q29</f>
        <v>6</v>
      </c>
      <c r="O45" s="401">
        <f>Risk_Computations_NC!R29</f>
        <v>9</v>
      </c>
      <c r="P45" s="405" t="str">
        <f>IF(C45="","",Risk_Computations_NC!S29)</f>
        <v>B</v>
      </c>
      <c r="Q45" s="408" t="str">
        <f t="shared" si="3"/>
        <v>B</v>
      </c>
      <c r="R45" s="412">
        <f>Risk_Computations_NC!V29</f>
        <v>100</v>
      </c>
      <c r="S45" s="268"/>
      <c r="T45" s="257">
        <f>IF($E$3=0,-1,IF($P45="","",Risk_Computations_NC!BP29))</f>
        <v>-1.26168721423679E-2</v>
      </c>
      <c r="U45" s="258">
        <f>IF($E$3=0,-1,IF($P45="","",Risk_Computations_NC!BQ29))</f>
        <v>-1.419676030060113E-2</v>
      </c>
      <c r="V45" s="259">
        <f>IF($E$3=0,-1,IF($P45="","",Risk_Computations_NC!BR29))</f>
        <v>-0.14585376356487986</v>
      </c>
      <c r="W45" s="260">
        <f t="shared" si="1"/>
        <v>-1.419676030060113</v>
      </c>
      <c r="X45" s="289"/>
      <c r="Y45" s="268"/>
      <c r="Z45" s="268"/>
      <c r="AA45" s="268"/>
      <c r="AB45" s="268"/>
      <c r="AC45" s="268"/>
      <c r="AD45" s="268"/>
      <c r="AE45" s="268"/>
      <c r="AF45" s="268"/>
      <c r="AG45" s="269"/>
    </row>
    <row r="46" spans="1:33" x14ac:dyDescent="0.25">
      <c r="A46" s="289"/>
      <c r="B46" s="91">
        <v>25</v>
      </c>
      <c r="C46" s="478">
        <v>8</v>
      </c>
      <c r="D46" s="479">
        <v>8</v>
      </c>
      <c r="E46" s="479">
        <v>3</v>
      </c>
      <c r="F46" s="479">
        <v>8</v>
      </c>
      <c r="G46" s="479">
        <v>4</v>
      </c>
      <c r="H46" s="480"/>
      <c r="I46" s="481"/>
      <c r="J46" s="482">
        <v>100</v>
      </c>
      <c r="K46" s="483"/>
      <c r="L46" s="262" t="str">
        <f t="shared" si="2"/>
        <v>OK</v>
      </c>
      <c r="M46" s="276"/>
      <c r="N46" s="88">
        <f>Risk_Computations_NC!Q30</f>
        <v>5</v>
      </c>
      <c r="O46" s="401">
        <f>Risk_Computations_NC!R30</f>
        <v>6</v>
      </c>
      <c r="P46" s="405" t="str">
        <f>IF(C46="","",Risk_Computations_NC!S30)</f>
        <v>B</v>
      </c>
      <c r="Q46" s="408" t="str">
        <f t="shared" si="3"/>
        <v>B</v>
      </c>
      <c r="R46" s="412">
        <f>Risk_Computations_NC!V30</f>
        <v>50</v>
      </c>
      <c r="S46" s="268"/>
      <c r="T46" s="257">
        <f>IF($E$3=0,-1,IF($P46="","",Risk_Computations_NC!BP30))</f>
        <v>-1.2620629815498729E-2</v>
      </c>
      <c r="U46" s="258">
        <f>IF($E$3=0,-1,IF($P46="","",Risk_Computations_NC!BQ30))</f>
        <v>-1.4186926150505885E-2</v>
      </c>
      <c r="V46" s="259">
        <f>IF($E$3=0,-1,IF($P46="","",Risk_Computations_NC!BR30))</f>
        <v>-0.14588243214937208</v>
      </c>
      <c r="W46" s="260">
        <f t="shared" si="1"/>
        <v>-1.4186926150505885</v>
      </c>
      <c r="X46" s="289"/>
      <c r="Y46" s="268"/>
      <c r="Z46" s="268"/>
      <c r="AA46" s="268"/>
      <c r="AB46" s="268"/>
      <c r="AC46" s="268"/>
      <c r="AD46" s="268"/>
      <c r="AE46" s="268"/>
      <c r="AF46" s="268"/>
      <c r="AG46" s="269"/>
    </row>
    <row r="47" spans="1:33" x14ac:dyDescent="0.25">
      <c r="A47" s="289"/>
      <c r="B47" s="91">
        <v>26</v>
      </c>
      <c r="C47" s="478">
        <v>9</v>
      </c>
      <c r="D47" s="479">
        <v>9</v>
      </c>
      <c r="E47" s="479">
        <v>3</v>
      </c>
      <c r="F47" s="479" t="s">
        <v>6</v>
      </c>
      <c r="G47" s="479"/>
      <c r="H47" s="480"/>
      <c r="I47" s="481"/>
      <c r="J47" s="482">
        <v>100</v>
      </c>
      <c r="K47" s="483"/>
      <c r="L47" s="262" t="str">
        <f t="shared" si="2"/>
        <v>OK</v>
      </c>
      <c r="M47" s="276"/>
      <c r="N47" s="88">
        <f>Risk_Computations_NC!Q31</f>
        <v>2</v>
      </c>
      <c r="O47" s="401">
        <f>Risk_Computations_NC!R31</f>
        <v>9</v>
      </c>
      <c r="P47" s="405" t="str">
        <f>IF(C47="","",Risk_Computations_NC!S31)</f>
        <v>B</v>
      </c>
      <c r="Q47" s="408" t="str">
        <f t="shared" si="3"/>
        <v>B</v>
      </c>
      <c r="R47" s="412">
        <f>Risk_Computations_NC!V31</f>
        <v>100</v>
      </c>
      <c r="S47" s="268"/>
      <c r="T47" s="257">
        <f>IF($E$3=0,-1,IF($P47="","",Risk_Computations_NC!BP31))</f>
        <v>-1.2623948685893768E-2</v>
      </c>
      <c r="U47" s="258">
        <f>IF($E$3=0,-1,IF($P47="","",Risk_Computations_NC!BQ31))</f>
        <v>-1.4181835841950418E-2</v>
      </c>
      <c r="V47" s="259">
        <f>IF($E$3=0,-1,IF($P47="","",Risk_Computations_NC!BR31))</f>
        <v>-0.14589437987385312</v>
      </c>
      <c r="W47" s="260">
        <f t="shared" si="1"/>
        <v>-1.4181835841950419</v>
      </c>
      <c r="X47" s="289"/>
      <c r="Y47" s="268"/>
      <c r="Z47" s="268"/>
      <c r="AA47" s="268"/>
      <c r="AB47" s="268"/>
      <c r="AC47" s="268"/>
      <c r="AD47" s="268"/>
      <c r="AE47" s="268"/>
      <c r="AF47" s="268"/>
      <c r="AG47" s="269"/>
    </row>
    <row r="48" spans="1:33" x14ac:dyDescent="0.25">
      <c r="A48" s="289"/>
      <c r="B48" s="91">
        <v>27</v>
      </c>
      <c r="C48" s="478" t="s">
        <v>5</v>
      </c>
      <c r="D48" s="479">
        <v>3</v>
      </c>
      <c r="E48" s="479">
        <v>7</v>
      </c>
      <c r="F48" s="479" t="s">
        <v>5</v>
      </c>
      <c r="G48" s="479">
        <v>4</v>
      </c>
      <c r="H48" s="480"/>
      <c r="I48" s="481">
        <v>100</v>
      </c>
      <c r="J48" s="482"/>
      <c r="K48" s="483"/>
      <c r="L48" s="262" t="str">
        <f t="shared" si="2"/>
        <v>OK</v>
      </c>
      <c r="M48" s="276"/>
      <c r="N48" s="88">
        <f>Risk_Computations_NC!Q32</f>
        <v>7</v>
      </c>
      <c r="O48" s="401">
        <f>Risk_Computations_NC!R32</f>
        <v>7</v>
      </c>
      <c r="P48" s="405" t="str">
        <f>IF(C48="","",Risk_Computations_NC!S32)</f>
        <v>T</v>
      </c>
      <c r="Q48" s="408" t="str">
        <f t="shared" si="3"/>
        <v>P</v>
      </c>
      <c r="R48" s="412">
        <f>Risk_Computations_NC!V32</f>
        <v>0</v>
      </c>
      <c r="S48" s="268"/>
      <c r="T48" s="257">
        <f>IF($E$3=0,-1,IF($P48="","",Risk_Computations_NC!BP32))</f>
        <v>-1.2627516210693863E-2</v>
      </c>
      <c r="U48" s="258">
        <f>IF($E$3=0,-1,IF($P48="","",Risk_Computations_NC!BQ32))</f>
        <v>-1.4178473961960683E-2</v>
      </c>
      <c r="V48" s="259">
        <f>IF($E$3=0,-1,IF($P48="","",Risk_Computations_NC!BR32))</f>
        <v>-0.14589274658748114</v>
      </c>
      <c r="W48" s="260">
        <f t="shared" si="1"/>
        <v>-1.2627516210693863</v>
      </c>
      <c r="X48" s="289"/>
      <c r="Y48" s="268"/>
      <c r="Z48" s="268"/>
      <c r="AA48" s="268"/>
      <c r="AB48" s="268"/>
      <c r="AC48" s="268"/>
      <c r="AD48" s="268"/>
      <c r="AE48" s="268"/>
      <c r="AF48" s="268"/>
      <c r="AG48" s="269"/>
    </row>
    <row r="49" spans="1:33" x14ac:dyDescent="0.25">
      <c r="A49" s="289"/>
      <c r="B49" s="91">
        <v>28</v>
      </c>
      <c r="C49" s="478">
        <v>8</v>
      </c>
      <c r="D49" s="479">
        <v>2</v>
      </c>
      <c r="E49" s="479">
        <v>4</v>
      </c>
      <c r="F49" s="479" t="s">
        <v>5</v>
      </c>
      <c r="G49" s="479">
        <v>6</v>
      </c>
      <c r="H49" s="480">
        <v>6</v>
      </c>
      <c r="I49" s="481"/>
      <c r="J49" s="482">
        <v>100</v>
      </c>
      <c r="K49" s="483"/>
      <c r="L49" s="262" t="str">
        <f t="shared" si="2"/>
        <v>OK</v>
      </c>
      <c r="M49" s="276"/>
      <c r="N49" s="88">
        <f>Risk_Computations_NC!Q33</f>
        <v>8</v>
      </c>
      <c r="O49" s="401">
        <f>Risk_Computations_NC!R33</f>
        <v>8</v>
      </c>
      <c r="P49" s="405" t="str">
        <f>IF(C49="","",Risk_Computations_NC!S33)</f>
        <v>T</v>
      </c>
      <c r="Q49" s="408" t="str">
        <f t="shared" si="3"/>
        <v>B</v>
      </c>
      <c r="R49" s="412">
        <f>Risk_Computations_NC!V33</f>
        <v>0</v>
      </c>
      <c r="S49" s="268"/>
      <c r="T49" s="257">
        <f>IF($E$3=0,-1,IF($P49="","",Risk_Computations_NC!BP33))</f>
        <v>-1.263230369232079E-2</v>
      </c>
      <c r="U49" s="258">
        <f>IF($E$3=0,-1,IF($P49="","",Risk_Computations_NC!BQ33))</f>
        <v>-1.4174758601734254E-2</v>
      </c>
      <c r="V49" s="259">
        <f>IF($E$3=0,-1,IF($P49="","",Risk_Computations_NC!BR33))</f>
        <v>-0.14589673769250722</v>
      </c>
      <c r="W49" s="260">
        <f t="shared" si="1"/>
        <v>-1.4174758601734254</v>
      </c>
      <c r="X49" s="289"/>
      <c r="Y49" s="268"/>
      <c r="Z49" s="268"/>
      <c r="AA49" s="268"/>
      <c r="AB49" s="268"/>
      <c r="AC49" s="268"/>
      <c r="AD49" s="268"/>
      <c r="AE49" s="268"/>
      <c r="AF49" s="268"/>
      <c r="AG49" s="269"/>
    </row>
    <row r="50" spans="1:33" x14ac:dyDescent="0.25">
      <c r="A50" s="289"/>
      <c r="B50" s="91">
        <v>29</v>
      </c>
      <c r="C50" s="478" t="s">
        <v>4</v>
      </c>
      <c r="D50" s="479">
        <v>9</v>
      </c>
      <c r="E50" s="479" t="s">
        <v>6</v>
      </c>
      <c r="F50" s="479">
        <v>0</v>
      </c>
      <c r="G50" s="479"/>
      <c r="H50" s="480"/>
      <c r="I50" s="481">
        <v>100</v>
      </c>
      <c r="J50" s="482"/>
      <c r="K50" s="483"/>
      <c r="L50" s="262" t="str">
        <f t="shared" si="2"/>
        <v>OK</v>
      </c>
      <c r="M50" s="276"/>
      <c r="N50" s="88">
        <f>Risk_Computations_NC!Q34</f>
        <v>0</v>
      </c>
      <c r="O50" s="401">
        <f>Risk_Computations_NC!R34</f>
        <v>9</v>
      </c>
      <c r="P50" s="405" t="str">
        <f>IF(C50="","",Risk_Computations_NC!S34)</f>
        <v>B</v>
      </c>
      <c r="Q50" s="408" t="str">
        <f t="shared" si="3"/>
        <v>P</v>
      </c>
      <c r="R50" s="412">
        <f>Risk_Computations_NC!V34</f>
        <v>-100</v>
      </c>
      <c r="S50" s="268"/>
      <c r="T50" s="257">
        <f>IF($E$3=0,-1,IF($P50="","",Risk_Computations_NC!BP34))</f>
        <v>-1.2635632657060851E-2</v>
      </c>
      <c r="U50" s="258">
        <f>IF($E$3=0,-1,IF($P50="","",Risk_Computations_NC!BQ34))</f>
        <v>-1.4168738125878206E-2</v>
      </c>
      <c r="V50" s="259">
        <f>IF($E$3=0,-1,IF($P50="","",Risk_Computations_NC!BR34))</f>
        <v>-0.14591968781885811</v>
      </c>
      <c r="W50" s="260">
        <f t="shared" si="1"/>
        <v>-1.2635632657060851</v>
      </c>
      <c r="X50" s="289"/>
      <c r="Y50" s="268"/>
      <c r="Z50" s="268"/>
      <c r="AA50" s="268"/>
      <c r="AB50" s="268"/>
      <c r="AC50" s="268"/>
      <c r="AD50" s="268"/>
      <c r="AE50" s="268"/>
      <c r="AF50" s="268"/>
      <c r="AG50" s="269"/>
    </row>
    <row r="51" spans="1:33" x14ac:dyDescent="0.25">
      <c r="A51" s="289"/>
      <c r="B51" s="91">
        <v>30</v>
      </c>
      <c r="C51" s="478">
        <v>6</v>
      </c>
      <c r="D51" s="479">
        <v>9</v>
      </c>
      <c r="E51" s="479">
        <v>2</v>
      </c>
      <c r="F51" s="479">
        <v>9</v>
      </c>
      <c r="G51" s="479"/>
      <c r="H51" s="480"/>
      <c r="I51" s="481"/>
      <c r="J51" s="482">
        <v>100</v>
      </c>
      <c r="K51" s="483"/>
      <c r="L51" s="262" t="str">
        <f t="shared" si="2"/>
        <v>OK</v>
      </c>
      <c r="M51" s="276"/>
      <c r="N51" s="88">
        <f>Risk_Computations_NC!Q35</f>
        <v>8</v>
      </c>
      <c r="O51" s="401">
        <f>Risk_Computations_NC!R35</f>
        <v>8</v>
      </c>
      <c r="P51" s="405" t="str">
        <f>IF(C51="","",Risk_Computations_NC!S35)</f>
        <v>T</v>
      </c>
      <c r="Q51" s="408" t="str">
        <f t="shared" si="3"/>
        <v>B</v>
      </c>
      <c r="R51" s="412">
        <f>Risk_Computations_NC!V35</f>
        <v>0</v>
      </c>
      <c r="S51" s="268"/>
      <c r="T51" s="257">
        <f>IF($E$3=0,-1,IF($P51="","",Risk_Computations_NC!BP35))</f>
        <v>-1.263927457740871E-2</v>
      </c>
      <c r="U51" s="258">
        <f>IF($E$3=0,-1,IF($P51="","",Risk_Computations_NC!BQ35))</f>
        <v>-1.4162776006498231E-2</v>
      </c>
      <c r="V51" s="259">
        <f>IF($E$3=0,-1,IF($P51="","",Risk_Computations_NC!BR35))</f>
        <v>-0.14592364056347071</v>
      </c>
      <c r="W51" s="260">
        <f t="shared" si="1"/>
        <v>-1.416277600649823</v>
      </c>
      <c r="X51" s="289"/>
      <c r="Y51" s="268"/>
      <c r="Z51" s="268"/>
      <c r="AA51" s="268"/>
      <c r="AB51" s="268"/>
      <c r="AC51" s="268"/>
      <c r="AD51" s="268"/>
      <c r="AE51" s="268"/>
      <c r="AF51" s="268"/>
      <c r="AG51" s="269"/>
    </row>
    <row r="52" spans="1:33" x14ac:dyDescent="0.25">
      <c r="A52" s="289"/>
      <c r="B52" s="91">
        <v>31</v>
      </c>
      <c r="C52" s="478">
        <v>5</v>
      </c>
      <c r="D52" s="479">
        <v>7</v>
      </c>
      <c r="E52" s="479">
        <v>6</v>
      </c>
      <c r="F52" s="479">
        <v>2</v>
      </c>
      <c r="G52" s="479"/>
      <c r="H52" s="480"/>
      <c r="I52" s="481"/>
      <c r="J52" s="482">
        <v>100</v>
      </c>
      <c r="K52" s="483"/>
      <c r="L52" s="262" t="str">
        <f t="shared" si="2"/>
        <v>OK</v>
      </c>
      <c r="M52" s="276"/>
      <c r="N52" s="88">
        <f>Risk_Computations_NC!Q36</f>
        <v>1</v>
      </c>
      <c r="O52" s="401">
        <f>Risk_Computations_NC!R36</f>
        <v>9</v>
      </c>
      <c r="P52" s="405" t="str">
        <f>IF(C52="","",Risk_Computations_NC!S36)</f>
        <v>B</v>
      </c>
      <c r="Q52" s="408" t="str">
        <f t="shared" si="3"/>
        <v>B</v>
      </c>
      <c r="R52" s="412">
        <f>Risk_Computations_NC!V36</f>
        <v>100</v>
      </c>
      <c r="S52" s="268"/>
      <c r="T52" s="257">
        <f>IF($E$3=0,-1,IF($P52="","",Risk_Computations_NC!BP36))</f>
        <v>-1.2641753155982883E-2</v>
      </c>
      <c r="U52" s="258">
        <f>IF($E$3=0,-1,IF($P52="","",Risk_Computations_NC!BQ36))</f>
        <v>-1.4157711650153872E-2</v>
      </c>
      <c r="V52" s="259">
        <f>IF($E$3=0,-1,IF($P52="","",Risk_Computations_NC!BR36))</f>
        <v>-0.14593449279226869</v>
      </c>
      <c r="W52" s="260">
        <f t="shared" si="1"/>
        <v>-1.4157711650153872</v>
      </c>
      <c r="X52" s="289"/>
      <c r="Y52" s="268"/>
      <c r="Z52" s="268"/>
      <c r="AA52" s="268"/>
      <c r="AB52" s="268"/>
      <c r="AC52" s="268"/>
      <c r="AD52" s="268"/>
      <c r="AE52" s="268"/>
      <c r="AF52" s="268"/>
      <c r="AG52" s="269"/>
    </row>
    <row r="53" spans="1:33" x14ac:dyDescent="0.25">
      <c r="A53" s="289"/>
      <c r="B53" s="91">
        <v>32</v>
      </c>
      <c r="C53" s="478">
        <v>1</v>
      </c>
      <c r="D53" s="479">
        <v>6</v>
      </c>
      <c r="E53" s="479">
        <v>8</v>
      </c>
      <c r="F53" s="479">
        <v>0</v>
      </c>
      <c r="G53" s="479"/>
      <c r="H53" s="480"/>
      <c r="I53" s="481"/>
      <c r="J53" s="482">
        <v>100</v>
      </c>
      <c r="K53" s="483"/>
      <c r="L53" s="262" t="str">
        <f t="shared" si="2"/>
        <v>OK</v>
      </c>
      <c r="M53" s="276"/>
      <c r="N53" s="88">
        <f>Risk_Computations_NC!Q37</f>
        <v>9</v>
      </c>
      <c r="O53" s="401">
        <f>Risk_Computations_NC!R37</f>
        <v>6</v>
      </c>
      <c r="P53" s="405" t="str">
        <f>IF(C53="","",Risk_Computations_NC!S37)</f>
        <v>P</v>
      </c>
      <c r="Q53" s="408" t="str">
        <f t="shared" si="3"/>
        <v>B</v>
      </c>
      <c r="R53" s="412">
        <f>Risk_Computations_NC!V37</f>
        <v>-100</v>
      </c>
      <c r="S53" s="268"/>
      <c r="T53" s="257">
        <f>IF($E$3=0,-1,IF($P53="","",Risk_Computations_NC!BP37))</f>
        <v>-1.2642060435169208E-2</v>
      </c>
      <c r="U53" s="258">
        <f>IF($E$3=0,-1,IF($P53="","",Risk_Computations_NC!BQ37))</f>
        <v>-1.4154296757770395E-2</v>
      </c>
      <c r="V53" s="259">
        <f>IF($E$3=0,-1,IF($P53="","",Risk_Computations_NC!BR37))</f>
        <v>-0.14596820983593395</v>
      </c>
      <c r="W53" s="260">
        <f t="shared" si="1"/>
        <v>-1.4154296757770395</v>
      </c>
      <c r="X53" s="289"/>
      <c r="Y53" s="268"/>
      <c r="Z53" s="268"/>
      <c r="AA53" s="268"/>
      <c r="AB53" s="268"/>
      <c r="AC53" s="268"/>
      <c r="AD53" s="268"/>
      <c r="AE53" s="268"/>
      <c r="AF53" s="268"/>
      <c r="AG53" s="269"/>
    </row>
    <row r="54" spans="1:33" x14ac:dyDescent="0.25">
      <c r="A54" s="289"/>
      <c r="B54" s="91">
        <v>33</v>
      </c>
      <c r="C54" s="478">
        <v>4</v>
      </c>
      <c r="D54" s="479">
        <v>5</v>
      </c>
      <c r="E54" s="479">
        <v>4</v>
      </c>
      <c r="F54" s="479">
        <v>7</v>
      </c>
      <c r="G54" s="479"/>
      <c r="H54" s="480"/>
      <c r="I54" s="481"/>
      <c r="J54" s="482">
        <v>100</v>
      </c>
      <c r="K54" s="483"/>
      <c r="L54" s="262" t="str">
        <f t="shared" si="2"/>
        <v>OK</v>
      </c>
      <c r="M54" s="276"/>
      <c r="N54" s="88">
        <f>Risk_Computations_NC!Q38</f>
        <v>8</v>
      </c>
      <c r="O54" s="401">
        <f>Risk_Computations_NC!R38</f>
        <v>2</v>
      </c>
      <c r="P54" s="405" t="str">
        <f>IF(C54="","",Risk_Computations_NC!S38)</f>
        <v>P</v>
      </c>
      <c r="Q54" s="408" t="str">
        <f t="shared" si="3"/>
        <v>B</v>
      </c>
      <c r="R54" s="412">
        <f>Risk_Computations_NC!V38</f>
        <v>-100</v>
      </c>
      <c r="S54" s="268"/>
      <c r="T54" s="257">
        <f>IF($E$3=0,-1,IF($P54="","",Risk_Computations_NC!BP38))</f>
        <v>-1.2641627743603685E-2</v>
      </c>
      <c r="U54" s="258">
        <f>IF($E$3=0,-1,IF($P54="","",Risk_Computations_NC!BQ38))</f>
        <v>-1.4150744769105314E-2</v>
      </c>
      <c r="V54" s="259">
        <f>IF($E$3=0,-1,IF($P54="","",Risk_Computations_NC!BR38))</f>
        <v>-0.14599958314690234</v>
      </c>
      <c r="W54" s="260">
        <f t="shared" si="1"/>
        <v>-1.4150744769105315</v>
      </c>
      <c r="X54" s="289"/>
      <c r="Y54" s="268"/>
      <c r="Z54" s="268"/>
      <c r="AA54" s="268"/>
      <c r="AB54" s="268"/>
      <c r="AC54" s="268"/>
      <c r="AD54" s="268"/>
      <c r="AE54" s="268"/>
      <c r="AF54" s="268"/>
      <c r="AG54" s="269"/>
    </row>
    <row r="55" spans="1:33" x14ac:dyDescent="0.25">
      <c r="A55" s="289"/>
      <c r="B55" s="91">
        <v>34</v>
      </c>
      <c r="C55" s="478">
        <v>9</v>
      </c>
      <c r="D55" s="479" t="s">
        <v>4</v>
      </c>
      <c r="E55" s="479">
        <v>8</v>
      </c>
      <c r="F55" s="479">
        <v>0</v>
      </c>
      <c r="G55" s="479" t="s">
        <v>6</v>
      </c>
      <c r="H55" s="480"/>
      <c r="I55" s="481">
        <v>100</v>
      </c>
      <c r="J55" s="482"/>
      <c r="K55" s="483"/>
      <c r="L55" s="262" t="str">
        <f t="shared" si="2"/>
        <v>OK</v>
      </c>
      <c r="M55" s="276"/>
      <c r="N55" s="88">
        <f>Risk_Computations_NC!Q39</f>
        <v>7</v>
      </c>
      <c r="O55" s="401">
        <f>Risk_Computations_NC!R39</f>
        <v>0</v>
      </c>
      <c r="P55" s="405" t="str">
        <f>IF(C55="","",Risk_Computations_NC!S39)</f>
        <v>P</v>
      </c>
      <c r="Q55" s="408" t="str">
        <f t="shared" si="3"/>
        <v>P</v>
      </c>
      <c r="R55" s="412">
        <f>Risk_Computations_NC!V39</f>
        <v>100</v>
      </c>
      <c r="S55" s="268"/>
      <c r="T55" s="257">
        <f>IF($E$3=0,-1,IF($P55="","",Risk_Computations_NC!BP39))</f>
        <v>-1.2641404892536037E-2</v>
      </c>
      <c r="U55" s="258">
        <f>IF($E$3=0,-1,IF($P55="","",Risk_Computations_NC!BQ39))</f>
        <v>-1.4148330362630706E-2</v>
      </c>
      <c r="V55" s="259">
        <f>IF($E$3=0,-1,IF($P55="","",Risk_Computations_NC!BR39))</f>
        <v>-0.14604061085067155</v>
      </c>
      <c r="W55" s="260">
        <f t="shared" si="1"/>
        <v>-1.2641404892536037</v>
      </c>
      <c r="X55" s="289"/>
      <c r="Y55" s="268"/>
      <c r="Z55" s="268"/>
      <c r="AA55" s="268"/>
      <c r="AB55" s="268"/>
      <c r="AC55" s="268"/>
      <c r="AD55" s="268"/>
      <c r="AE55" s="268"/>
      <c r="AF55" s="268"/>
      <c r="AG55" s="269"/>
    </row>
    <row r="56" spans="1:33" x14ac:dyDescent="0.25">
      <c r="A56" s="289"/>
      <c r="B56" s="91">
        <v>35</v>
      </c>
      <c r="C56" s="478">
        <v>9</v>
      </c>
      <c r="D56" s="479" t="s">
        <v>6</v>
      </c>
      <c r="E56" s="479">
        <v>0</v>
      </c>
      <c r="F56" s="479">
        <v>2</v>
      </c>
      <c r="G56" s="479"/>
      <c r="H56" s="480"/>
      <c r="I56" s="481">
        <v>100</v>
      </c>
      <c r="J56" s="482"/>
      <c r="K56" s="483"/>
      <c r="L56" s="262" t="str">
        <f t="shared" si="2"/>
        <v>OK</v>
      </c>
      <c r="M56" s="276"/>
      <c r="N56" s="88">
        <f>Risk_Computations_NC!Q40</f>
        <v>9</v>
      </c>
      <c r="O56" s="401">
        <f>Risk_Computations_NC!R40</f>
        <v>2</v>
      </c>
      <c r="P56" s="405" t="str">
        <f>IF(C56="","",Risk_Computations_NC!S40)</f>
        <v>P</v>
      </c>
      <c r="Q56" s="408" t="str">
        <f t="shared" si="3"/>
        <v>P</v>
      </c>
      <c r="R56" s="412">
        <f>Risk_Computations_NC!V40</f>
        <v>100</v>
      </c>
      <c r="S56" s="268"/>
      <c r="T56" s="257">
        <f>IF($E$3=0,-1,IF($P56="","",Risk_Computations_NC!BP40))</f>
        <v>-1.2641290055222618E-2</v>
      </c>
      <c r="U56" s="258">
        <f>IF($E$3=0,-1,IF($P56="","",Risk_Computations_NC!BQ40))</f>
        <v>-1.4146844638763164E-2</v>
      </c>
      <c r="V56" s="259">
        <f>IF($E$3=0,-1,IF($P56="","",Risk_Computations_NC!BR40))</f>
        <v>-0.14606321220872198</v>
      </c>
      <c r="W56" s="260">
        <f t="shared" si="1"/>
        <v>-1.2641290055222618</v>
      </c>
      <c r="X56" s="289"/>
      <c r="Y56" s="268"/>
      <c r="Z56" s="268"/>
      <c r="AA56" s="268"/>
      <c r="AB56" s="268"/>
      <c r="AC56" s="268"/>
      <c r="AD56" s="268"/>
      <c r="AE56" s="268"/>
      <c r="AF56" s="268"/>
      <c r="AG56" s="269"/>
    </row>
    <row r="57" spans="1:33" x14ac:dyDescent="0.25">
      <c r="A57" s="289"/>
      <c r="B57" s="91">
        <v>36</v>
      </c>
      <c r="C57" s="478">
        <v>7</v>
      </c>
      <c r="D57" s="479" t="s">
        <v>5</v>
      </c>
      <c r="E57" s="479">
        <v>6</v>
      </c>
      <c r="F57" s="479">
        <v>0</v>
      </c>
      <c r="G57" s="479" t="s">
        <v>5</v>
      </c>
      <c r="H57" s="480">
        <v>0</v>
      </c>
      <c r="I57" s="481">
        <v>100</v>
      </c>
      <c r="J57" s="482"/>
      <c r="K57" s="483"/>
      <c r="L57" s="262" t="str">
        <f t="shared" si="2"/>
        <v>OK</v>
      </c>
      <c r="M57" s="276"/>
      <c r="N57" s="88">
        <f>Risk_Computations_NC!Q41</f>
        <v>3</v>
      </c>
      <c r="O57" s="401">
        <f>Risk_Computations_NC!R41</f>
        <v>0</v>
      </c>
      <c r="P57" s="405" t="str">
        <f>IF(C57="","",Risk_Computations_NC!S41)</f>
        <v>P</v>
      </c>
      <c r="Q57" s="408" t="str">
        <f t="shared" si="3"/>
        <v>P</v>
      </c>
      <c r="R57" s="412">
        <f>Risk_Computations_NC!V41</f>
        <v>100</v>
      </c>
      <c r="S57" s="268"/>
      <c r="T57" s="257">
        <f>IF($E$3=0,-1,IF($P57="","",Risk_Computations_NC!BP41))</f>
        <v>-1.2641712652214821E-2</v>
      </c>
      <c r="U57" s="258">
        <f>IF($E$3=0,-1,IF($P57="","",Risk_Computations_NC!BQ41))</f>
        <v>-1.4145112926373389E-2</v>
      </c>
      <c r="V57" s="259">
        <f>IF($E$3=0,-1,IF($P57="","",Risk_Computations_NC!BR41))</f>
        <v>-0.14607699698235385</v>
      </c>
      <c r="W57" s="260">
        <f t="shared" si="1"/>
        <v>-1.264171265221482</v>
      </c>
      <c r="X57" s="289"/>
      <c r="Y57" s="268"/>
      <c r="Z57" s="268"/>
      <c r="AA57" s="268"/>
      <c r="AB57" s="268"/>
      <c r="AC57" s="268"/>
      <c r="AD57" s="268"/>
      <c r="AE57" s="268"/>
      <c r="AF57" s="268"/>
      <c r="AG57" s="269"/>
    </row>
    <row r="58" spans="1:33" x14ac:dyDescent="0.25">
      <c r="A58" s="289"/>
      <c r="B58" s="91">
        <v>37</v>
      </c>
      <c r="C58" s="478" t="s">
        <v>5</v>
      </c>
      <c r="D58" s="479">
        <v>4</v>
      </c>
      <c r="E58" s="479">
        <v>2</v>
      </c>
      <c r="F58" s="479" t="s">
        <v>5</v>
      </c>
      <c r="G58" s="479">
        <v>6</v>
      </c>
      <c r="H58" s="480">
        <v>0</v>
      </c>
      <c r="I58" s="481"/>
      <c r="J58" s="482">
        <v>100</v>
      </c>
      <c r="K58" s="483"/>
      <c r="L58" s="262" t="str">
        <f t="shared" si="2"/>
        <v>OK</v>
      </c>
      <c r="M58" s="276"/>
      <c r="N58" s="88">
        <f>Risk_Computations_NC!Q42</f>
        <v>8</v>
      </c>
      <c r="O58" s="401">
        <f>Risk_Computations_NC!R42</f>
        <v>4</v>
      </c>
      <c r="P58" s="405" t="str">
        <f>IF(C58="","",Risk_Computations_NC!S42)</f>
        <v>P</v>
      </c>
      <c r="Q58" s="408" t="str">
        <f t="shared" si="3"/>
        <v>B</v>
      </c>
      <c r="R58" s="412">
        <f>Risk_Computations_NC!V42</f>
        <v>-100</v>
      </c>
      <c r="S58" s="268"/>
      <c r="T58" s="257">
        <f>IF($E$3=0,-1,IF($P58="","",Risk_Computations_NC!BP42))</f>
        <v>-1.2641549468777727E-2</v>
      </c>
      <c r="U58" s="258">
        <f>IF($E$3=0,-1,IF($P58="","",Risk_Computations_NC!BQ42))</f>
        <v>-1.4143334129080328E-2</v>
      </c>
      <c r="V58" s="259">
        <f>IF($E$3=0,-1,IF($P58="","",Risk_Computations_NC!BR42))</f>
        <v>-0.14609115111711124</v>
      </c>
      <c r="W58" s="260">
        <f t="shared" si="1"/>
        <v>-1.4143334129080329</v>
      </c>
      <c r="X58" s="289"/>
      <c r="Y58" s="268"/>
      <c r="Z58" s="268"/>
      <c r="AA58" s="268"/>
      <c r="AB58" s="268"/>
      <c r="AC58" s="268"/>
      <c r="AD58" s="268"/>
      <c r="AE58" s="268"/>
      <c r="AF58" s="268"/>
      <c r="AG58" s="269"/>
    </row>
    <row r="59" spans="1:33" x14ac:dyDescent="0.25">
      <c r="A59" s="289"/>
      <c r="B59" s="91">
        <v>38</v>
      </c>
      <c r="C59" s="478">
        <v>5</v>
      </c>
      <c r="D59" s="479">
        <v>7</v>
      </c>
      <c r="E59" s="479" t="s">
        <v>4</v>
      </c>
      <c r="F59" s="479">
        <v>3</v>
      </c>
      <c r="G59" s="479">
        <v>0</v>
      </c>
      <c r="H59" s="480" t="s">
        <v>5</v>
      </c>
      <c r="I59" s="481"/>
      <c r="J59" s="482">
        <v>100</v>
      </c>
      <c r="K59" s="483"/>
      <c r="L59" s="262" t="str">
        <f t="shared" si="2"/>
        <v>OK</v>
      </c>
      <c r="M59" s="276"/>
      <c r="N59" s="88">
        <f>Risk_Computations_NC!Q43</f>
        <v>5</v>
      </c>
      <c r="O59" s="401">
        <f>Risk_Computations_NC!R43</f>
        <v>0</v>
      </c>
      <c r="P59" s="405" t="str">
        <f>IF(C59="","",Risk_Computations_NC!S43)</f>
        <v>P</v>
      </c>
      <c r="Q59" s="408" t="str">
        <f t="shared" si="3"/>
        <v>B</v>
      </c>
      <c r="R59" s="412">
        <f>Risk_Computations_NC!V43</f>
        <v>-100</v>
      </c>
      <c r="S59" s="268"/>
      <c r="T59" s="257">
        <f>IF($E$3=0,-1,IF($P59="","",Risk_Computations_NC!BP43))</f>
        <v>-1.2642015749028637E-2</v>
      </c>
      <c r="U59" s="258">
        <f>IF($E$3=0,-1,IF($P59="","",Risk_Computations_NC!BQ43))</f>
        <v>-1.4140025799040949E-2</v>
      </c>
      <c r="V59" s="259">
        <f>IF($E$3=0,-1,IF($P59="","",Risk_Computations_NC!BR43))</f>
        <v>-0.14610343695251207</v>
      </c>
      <c r="W59" s="260">
        <f t="shared" si="1"/>
        <v>-1.4140025799040949</v>
      </c>
      <c r="X59" s="289"/>
      <c r="Y59" s="268"/>
      <c r="Z59" s="268"/>
      <c r="AA59" s="268"/>
      <c r="AB59" s="268"/>
      <c r="AC59" s="268"/>
      <c r="AD59" s="268"/>
      <c r="AE59" s="268"/>
      <c r="AF59" s="268"/>
      <c r="AG59" s="269"/>
    </row>
    <row r="60" spans="1:33" x14ac:dyDescent="0.25">
      <c r="A60" s="289"/>
      <c r="B60" s="91">
        <v>39</v>
      </c>
      <c r="C60" s="478">
        <v>6</v>
      </c>
      <c r="D60" s="479">
        <v>4</v>
      </c>
      <c r="E60" s="479" t="s">
        <v>4</v>
      </c>
      <c r="F60" s="479" t="s">
        <v>5</v>
      </c>
      <c r="G60" s="479">
        <v>6</v>
      </c>
      <c r="H60" s="480"/>
      <c r="I60" s="481"/>
      <c r="J60" s="482"/>
      <c r="K60" s="483"/>
      <c r="L60" s="262" t="str">
        <f t="shared" si="2"/>
        <v/>
      </c>
      <c r="M60" s="276"/>
      <c r="N60" s="88">
        <f>Risk_Computations_NC!Q44</f>
        <v>6</v>
      </c>
      <c r="O60" s="401">
        <f>Risk_Computations_NC!R44</f>
        <v>0</v>
      </c>
      <c r="P60" s="405" t="str">
        <f>IF(C60="","",Risk_Computations_NC!S44)</f>
        <v>P</v>
      </c>
      <c r="Q60" s="408" t="str">
        <f t="shared" si="3"/>
        <v/>
      </c>
      <c r="R60" s="412">
        <f>Risk_Computations_NC!V44</f>
        <v>0</v>
      </c>
      <c r="S60" s="268"/>
      <c r="T60" s="257">
        <f>IF($E$3=0,-1,IF($P60="","",Risk_Computations_NC!BP44))</f>
        <v>-1.2642252118516923E-2</v>
      </c>
      <c r="U60" s="258">
        <f>IF($E$3=0,-1,IF($P60="","",Risk_Computations_NC!BQ44))</f>
        <v>-1.4137543082554157E-2</v>
      </c>
      <c r="V60" s="259">
        <f>IF($E$3=0,-1,IF($P60="","",Risk_Computations_NC!BR44))</f>
        <v>-0.14611385172070801</v>
      </c>
      <c r="W60" s="260">
        <f t="shared" si="1"/>
        <v>0</v>
      </c>
      <c r="X60" s="289"/>
      <c r="Y60" s="268"/>
      <c r="Z60" s="268"/>
      <c r="AA60" s="268"/>
      <c r="AB60" s="268"/>
      <c r="AC60" s="268"/>
      <c r="AD60" s="268"/>
      <c r="AE60" s="268"/>
      <c r="AF60" s="268"/>
      <c r="AG60" s="269"/>
    </row>
    <row r="61" spans="1:33" x14ac:dyDescent="0.25">
      <c r="A61" s="289"/>
      <c r="B61" s="91">
        <v>40</v>
      </c>
      <c r="C61" s="478" t="s">
        <v>6</v>
      </c>
      <c r="D61" s="479">
        <v>5</v>
      </c>
      <c r="E61" s="479">
        <v>8</v>
      </c>
      <c r="F61" s="479" t="s">
        <v>4</v>
      </c>
      <c r="G61" s="479"/>
      <c r="H61" s="480"/>
      <c r="I61" s="481">
        <v>100</v>
      </c>
      <c r="J61" s="482"/>
      <c r="K61" s="483"/>
      <c r="L61" s="262" t="str">
        <f t="shared" si="2"/>
        <v>OK</v>
      </c>
      <c r="M61" s="276"/>
      <c r="N61" s="88">
        <f>Risk_Computations_NC!Q45</f>
        <v>8</v>
      </c>
      <c r="O61" s="401">
        <f>Risk_Computations_NC!R45</f>
        <v>5</v>
      </c>
      <c r="P61" s="405" t="str">
        <f>IF(C61="","",Risk_Computations_NC!S45)</f>
        <v>P</v>
      </c>
      <c r="Q61" s="408" t="str">
        <f t="shared" si="3"/>
        <v>P</v>
      </c>
      <c r="R61" s="412">
        <f>Risk_Computations_NC!V45</f>
        <v>100</v>
      </c>
      <c r="S61" s="268"/>
      <c r="T61" s="257">
        <f>IF($E$3=0,-1,IF($P61="","",Risk_Computations_NC!BP45))</f>
        <v>-1.2642201221442989E-2</v>
      </c>
      <c r="U61" s="258">
        <f>IF($E$3=0,-1,IF($P61="","",Risk_Computations_NC!BQ45))</f>
        <v>-1.4134209342832152E-2</v>
      </c>
      <c r="V61" s="259">
        <f>IF($E$3=0,-1,IF($P61="","",Risk_Computations_NC!BR45))</f>
        <v>-0.14612788845256966</v>
      </c>
      <c r="W61" s="260">
        <f t="shared" si="1"/>
        <v>-1.264220122144299</v>
      </c>
      <c r="X61" s="289"/>
      <c r="Y61" s="268"/>
      <c r="Z61" s="268"/>
      <c r="AA61" s="268"/>
      <c r="AB61" s="268"/>
      <c r="AC61" s="268"/>
      <c r="AD61" s="268"/>
      <c r="AE61" s="268"/>
      <c r="AF61" s="268"/>
      <c r="AG61" s="269"/>
    </row>
    <row r="62" spans="1:33" x14ac:dyDescent="0.25">
      <c r="A62" s="289"/>
      <c r="B62" s="91">
        <v>41</v>
      </c>
      <c r="C62" s="478" t="s">
        <v>5</v>
      </c>
      <c r="D62" s="479">
        <v>3</v>
      </c>
      <c r="E62" s="479" t="s">
        <v>4</v>
      </c>
      <c r="F62" s="479">
        <v>9</v>
      </c>
      <c r="G62" s="479">
        <v>0</v>
      </c>
      <c r="H62" s="480">
        <v>6</v>
      </c>
      <c r="I62" s="481">
        <v>100</v>
      </c>
      <c r="J62" s="482"/>
      <c r="K62" s="483"/>
      <c r="L62" s="262" t="str">
        <f t="shared" si="2"/>
        <v>OK</v>
      </c>
      <c r="M62" s="276"/>
      <c r="N62" s="88">
        <f>Risk_Computations_NC!Q46</f>
        <v>0</v>
      </c>
      <c r="O62" s="401">
        <f>Risk_Computations_NC!R46</f>
        <v>8</v>
      </c>
      <c r="P62" s="405" t="str">
        <f>IF(C62="","",Risk_Computations_NC!S46)</f>
        <v>B</v>
      </c>
      <c r="Q62" s="408" t="str">
        <f t="shared" si="3"/>
        <v>P</v>
      </c>
      <c r="R62" s="412">
        <f>Risk_Computations_NC!V46</f>
        <v>-100</v>
      </c>
      <c r="S62" s="268"/>
      <c r="T62" s="257">
        <f>IF($E$3=0,-1,IF($P62="","",Risk_Computations_NC!BP46))</f>
        <v>-1.2641834801515357E-2</v>
      </c>
      <c r="U62" s="258">
        <f>IF($E$3=0,-1,IF($P62="","",Risk_Computations_NC!BQ46))</f>
        <v>-1.4131676178167176E-2</v>
      </c>
      <c r="V62" s="259">
        <f>IF($E$3=0,-1,IF($P62="","",Risk_Computations_NC!BR46))</f>
        <v>-0.1461366816929186</v>
      </c>
      <c r="W62" s="260">
        <f t="shared" si="1"/>
        <v>-1.2641834801515357</v>
      </c>
      <c r="X62" s="289"/>
      <c r="Y62" s="268"/>
      <c r="Z62" s="268"/>
      <c r="AA62" s="268"/>
      <c r="AB62" s="268"/>
      <c r="AC62" s="268"/>
      <c r="AD62" s="268"/>
      <c r="AE62" s="268"/>
      <c r="AF62" s="268"/>
      <c r="AG62" s="269"/>
    </row>
    <row r="63" spans="1:33" x14ac:dyDescent="0.25">
      <c r="A63" s="289"/>
      <c r="B63" s="91">
        <v>42</v>
      </c>
      <c r="C63" s="478">
        <v>5</v>
      </c>
      <c r="D63" s="479">
        <v>9</v>
      </c>
      <c r="E63" s="479" t="s">
        <v>6</v>
      </c>
      <c r="F63" s="479">
        <v>8</v>
      </c>
      <c r="G63" s="479">
        <v>0</v>
      </c>
      <c r="H63" s="480"/>
      <c r="I63" s="481">
        <v>100</v>
      </c>
      <c r="J63" s="482"/>
      <c r="K63" s="483"/>
      <c r="L63" s="262" t="str">
        <f t="shared" si="2"/>
        <v>OK</v>
      </c>
      <c r="M63" s="276"/>
      <c r="N63" s="88">
        <f>Risk_Computations_NC!Q47</f>
        <v>5</v>
      </c>
      <c r="O63" s="401">
        <f>Risk_Computations_NC!R47</f>
        <v>7</v>
      </c>
      <c r="P63" s="405" t="str">
        <f>IF(C63="","",Risk_Computations_NC!S47)</f>
        <v>B</v>
      </c>
      <c r="Q63" s="408" t="str">
        <f t="shared" si="3"/>
        <v>P</v>
      </c>
      <c r="R63" s="412">
        <f>Risk_Computations_NC!V47</f>
        <v>-100</v>
      </c>
      <c r="S63" s="268"/>
      <c r="T63" s="257">
        <f>IF($E$3=0,-1,IF($P63="","",Risk_Computations_NC!BP47))</f>
        <v>-1.2641508728906424E-2</v>
      </c>
      <c r="U63" s="258">
        <f>IF($E$3=0,-1,IF($P63="","",Risk_Computations_NC!BQ47))</f>
        <v>-1.4129065780006139E-2</v>
      </c>
      <c r="V63" s="259">
        <f>IF($E$3=0,-1,IF($P63="","",Risk_Computations_NC!BR47))</f>
        <v>-0.14614248035561053</v>
      </c>
      <c r="W63" s="260">
        <f t="shared" si="1"/>
        <v>-1.2641508728906423</v>
      </c>
      <c r="X63" s="289"/>
      <c r="Y63" s="268"/>
      <c r="Z63" s="268"/>
      <c r="AA63" s="268"/>
      <c r="AB63" s="268"/>
      <c r="AC63" s="268"/>
      <c r="AD63" s="268"/>
      <c r="AE63" s="268"/>
      <c r="AF63" s="268"/>
      <c r="AG63" s="269"/>
    </row>
    <row r="64" spans="1:33" x14ac:dyDescent="0.25">
      <c r="A64" s="289"/>
      <c r="B64" s="91">
        <v>43</v>
      </c>
      <c r="C64" s="478">
        <v>3</v>
      </c>
      <c r="D64" s="479">
        <v>6</v>
      </c>
      <c r="E64" s="479">
        <v>3</v>
      </c>
      <c r="F64" s="479">
        <v>5</v>
      </c>
      <c r="G64" s="479">
        <v>0</v>
      </c>
      <c r="H64" s="480"/>
      <c r="I64" s="481">
        <v>100</v>
      </c>
      <c r="J64" s="482"/>
      <c r="K64" s="483"/>
      <c r="L64" s="262" t="str">
        <f t="shared" si="2"/>
        <v>OK</v>
      </c>
      <c r="M64" s="276"/>
      <c r="N64" s="88">
        <f>Risk_Computations_NC!Q48</f>
        <v>6</v>
      </c>
      <c r="O64" s="401">
        <f>Risk_Computations_NC!R48</f>
        <v>1</v>
      </c>
      <c r="P64" s="405" t="str">
        <f>IF(C64="","",Risk_Computations_NC!S48)</f>
        <v>P</v>
      </c>
      <c r="Q64" s="408" t="str">
        <f t="shared" si="3"/>
        <v>P</v>
      </c>
      <c r="R64" s="412">
        <f>Risk_Computations_NC!V48</f>
        <v>100</v>
      </c>
      <c r="S64" s="268"/>
      <c r="T64" s="257">
        <f>IF($E$3=0,-1,IF($P64="","",Risk_Computations_NC!BP48))</f>
        <v>-1.2640920389117476E-2</v>
      </c>
      <c r="U64" s="258">
        <f>IF($E$3=0,-1,IF($P64="","",Risk_Computations_NC!BQ48))</f>
        <v>-1.4127344487701978E-2</v>
      </c>
      <c r="V64" s="259">
        <f>IF($E$3=0,-1,IF($P64="","",Risk_Computations_NC!BR48))</f>
        <v>-0.14614388215188304</v>
      </c>
      <c r="W64" s="260">
        <f t="shared" si="1"/>
        <v>-1.2640920389117476</v>
      </c>
      <c r="X64" s="289"/>
      <c r="Y64" s="268"/>
      <c r="Z64" s="268"/>
      <c r="AA64" s="268"/>
      <c r="AB64" s="268"/>
      <c r="AC64" s="268"/>
      <c r="AD64" s="268"/>
      <c r="AE64" s="268"/>
      <c r="AF64" s="268"/>
      <c r="AG64" s="269"/>
    </row>
    <row r="65" spans="1:33" x14ac:dyDescent="0.25">
      <c r="A65" s="289"/>
      <c r="B65" s="91">
        <v>44</v>
      </c>
      <c r="C65" s="478">
        <v>5</v>
      </c>
      <c r="D65" s="479">
        <v>6</v>
      </c>
      <c r="E65" s="479">
        <v>8</v>
      </c>
      <c r="F65" s="479">
        <v>4</v>
      </c>
      <c r="G65" s="479">
        <v>2</v>
      </c>
      <c r="H65" s="480">
        <v>3</v>
      </c>
      <c r="I65" s="481">
        <v>100</v>
      </c>
      <c r="J65" s="482"/>
      <c r="K65" s="483"/>
      <c r="L65" s="262" t="str">
        <f t="shared" si="2"/>
        <v>OK</v>
      </c>
      <c r="M65" s="276"/>
      <c r="N65" s="88">
        <f>Risk_Computations_NC!Q49</f>
        <v>5</v>
      </c>
      <c r="O65" s="401">
        <f>Risk_Computations_NC!R49</f>
        <v>3</v>
      </c>
      <c r="P65" s="405" t="str">
        <f>IF(C65="","",Risk_Computations_NC!S49)</f>
        <v>P</v>
      </c>
      <c r="Q65" s="408" t="str">
        <f t="shared" si="3"/>
        <v>P</v>
      </c>
      <c r="R65" s="412">
        <f>Risk_Computations_NC!V49</f>
        <v>100</v>
      </c>
      <c r="S65" s="268"/>
      <c r="T65" s="257">
        <f>IF($E$3=0,-1,IF($P65="","",Risk_Computations_NC!BP49))</f>
        <v>-1.2640303280894778E-2</v>
      </c>
      <c r="U65" s="258">
        <f>IF($E$3=0,-1,IF($P65="","",Risk_Computations_NC!BQ49))</f>
        <v>-1.4125449667815822E-2</v>
      </c>
      <c r="V65" s="259">
        <f>IF($E$3=0,-1,IF($P65="","",Risk_Computations_NC!BR49))</f>
        <v>-0.14614788671657006</v>
      </c>
      <c r="W65" s="260">
        <f t="shared" si="1"/>
        <v>-1.2640303280894778</v>
      </c>
      <c r="X65" s="289"/>
      <c r="Y65" s="268"/>
      <c r="Z65" s="268"/>
      <c r="AA65" s="268"/>
      <c r="AB65" s="268"/>
      <c r="AC65" s="268"/>
      <c r="AD65" s="268"/>
      <c r="AE65" s="268"/>
      <c r="AF65" s="268"/>
      <c r="AG65" s="269"/>
    </row>
    <row r="66" spans="1:33" x14ac:dyDescent="0.25">
      <c r="A66" s="289"/>
      <c r="B66" s="91">
        <v>45</v>
      </c>
      <c r="C66" s="478">
        <v>0</v>
      </c>
      <c r="D66" s="479">
        <v>2</v>
      </c>
      <c r="E66" s="479">
        <v>0</v>
      </c>
      <c r="F66" s="479">
        <v>8</v>
      </c>
      <c r="G66" s="479" t="s">
        <v>6</v>
      </c>
      <c r="H66" s="480">
        <v>2</v>
      </c>
      <c r="I66" s="481">
        <v>100</v>
      </c>
      <c r="J66" s="482"/>
      <c r="K66" s="483"/>
      <c r="L66" s="262" t="str">
        <f t="shared" si="2"/>
        <v>OK</v>
      </c>
      <c r="M66" s="276"/>
      <c r="N66" s="88">
        <f>Risk_Computations_NC!Q50</f>
        <v>0</v>
      </c>
      <c r="O66" s="401">
        <f>Risk_Computations_NC!R50</f>
        <v>2</v>
      </c>
      <c r="P66" s="405" t="str">
        <f>IF(C66="","",Risk_Computations_NC!S50)</f>
        <v>B</v>
      </c>
      <c r="Q66" s="408" t="str">
        <f t="shared" si="3"/>
        <v>P</v>
      </c>
      <c r="R66" s="412">
        <f>Risk_Computations_NC!V50</f>
        <v>-100</v>
      </c>
      <c r="S66" s="268"/>
      <c r="T66" s="257">
        <f>IF($E$3=0,-1,IF($P66="","",Risk_Computations_NC!BP50))</f>
        <v>-1.2639711341953432E-2</v>
      </c>
      <c r="U66" s="258">
        <f>IF($E$3=0,-1,IF($P66="","",Risk_Computations_NC!BQ50))</f>
        <v>-1.412356380155437E-2</v>
      </c>
      <c r="V66" s="259">
        <f>IF($E$3=0,-1,IF($P66="","",Risk_Computations_NC!BR50))</f>
        <v>-0.14615417769766295</v>
      </c>
      <c r="W66" s="260">
        <f t="shared" si="1"/>
        <v>-1.2639711341953432</v>
      </c>
      <c r="X66" s="289"/>
      <c r="Y66" s="268"/>
      <c r="Z66" s="268"/>
      <c r="AA66" s="268"/>
      <c r="AB66" s="268"/>
      <c r="AC66" s="268"/>
      <c r="AD66" s="268"/>
      <c r="AE66" s="268"/>
      <c r="AF66" s="268"/>
      <c r="AG66" s="269"/>
    </row>
    <row r="67" spans="1:33" x14ac:dyDescent="0.25">
      <c r="A67" s="289"/>
      <c r="B67" s="91">
        <v>46</v>
      </c>
      <c r="C67" s="478">
        <v>7</v>
      </c>
      <c r="D67" s="479">
        <v>6</v>
      </c>
      <c r="E67" s="479">
        <v>9</v>
      </c>
      <c r="F67" s="479" t="s">
        <v>5</v>
      </c>
      <c r="G67" s="479"/>
      <c r="H67" s="480"/>
      <c r="I67" s="481">
        <v>100</v>
      </c>
      <c r="J67" s="482"/>
      <c r="K67" s="483"/>
      <c r="L67" s="262" t="str">
        <f t="shared" si="2"/>
        <v>OK</v>
      </c>
      <c r="M67" s="276"/>
      <c r="N67" s="88">
        <f>Risk_Computations_NC!Q51</f>
        <v>6</v>
      </c>
      <c r="O67" s="401">
        <f>Risk_Computations_NC!R51</f>
        <v>6</v>
      </c>
      <c r="P67" s="405" t="str">
        <f>IF(C67="","",Risk_Computations_NC!S51)</f>
        <v>T</v>
      </c>
      <c r="Q67" s="408" t="str">
        <f t="shared" si="3"/>
        <v>P</v>
      </c>
      <c r="R67" s="412">
        <f>Risk_Computations_NC!V51</f>
        <v>0</v>
      </c>
      <c r="S67" s="268"/>
      <c r="T67" s="257">
        <f>IF($E$3=0,-1,IF($P67="","",Risk_Computations_NC!BP51))</f>
        <v>-1.2639444941299996E-2</v>
      </c>
      <c r="U67" s="258">
        <f>IF($E$3=0,-1,IF($P67="","",Risk_Computations_NC!BQ51))</f>
        <v>-1.4121751490714584E-2</v>
      </c>
      <c r="V67" s="259">
        <f>IF($E$3=0,-1,IF($P67="","",Risk_Computations_NC!BR51))</f>
        <v>-0.14615689043537022</v>
      </c>
      <c r="W67" s="260">
        <f t="shared" si="1"/>
        <v>-1.2639444941299995</v>
      </c>
      <c r="X67" s="289"/>
      <c r="Y67" s="268"/>
      <c r="Z67" s="268"/>
      <c r="AA67" s="268"/>
      <c r="AB67" s="268"/>
      <c r="AC67" s="268"/>
      <c r="AD67" s="268"/>
      <c r="AE67" s="268"/>
      <c r="AF67" s="268"/>
      <c r="AG67" s="269"/>
    </row>
    <row r="68" spans="1:33" x14ac:dyDescent="0.25">
      <c r="A68" s="289"/>
      <c r="B68" s="91">
        <v>47</v>
      </c>
      <c r="C68" s="478" t="s">
        <v>6</v>
      </c>
      <c r="D68" s="479">
        <v>5</v>
      </c>
      <c r="E68" s="479">
        <v>5</v>
      </c>
      <c r="F68" s="479">
        <v>1</v>
      </c>
      <c r="G68" s="479">
        <v>7</v>
      </c>
      <c r="H68" s="480">
        <v>1</v>
      </c>
      <c r="I68" s="481"/>
      <c r="J68" s="482">
        <v>100</v>
      </c>
      <c r="K68" s="483"/>
      <c r="L68" s="262" t="str">
        <f t="shared" si="2"/>
        <v>OK</v>
      </c>
      <c r="M68" s="276"/>
      <c r="N68" s="88">
        <f>Risk_Computations_NC!Q52</f>
        <v>2</v>
      </c>
      <c r="O68" s="401">
        <f>Risk_Computations_NC!R52</f>
        <v>7</v>
      </c>
      <c r="P68" s="405" t="str">
        <f>IF(C68="","",Risk_Computations_NC!S52)</f>
        <v>B</v>
      </c>
      <c r="Q68" s="408" t="str">
        <f t="shared" si="3"/>
        <v>B</v>
      </c>
      <c r="R68" s="412">
        <f>Risk_Computations_NC!V52</f>
        <v>100</v>
      </c>
      <c r="S68" s="268"/>
      <c r="T68" s="257">
        <f>IF($E$3=0,-1,IF($P68="","",Risk_Computations_NC!BP52))</f>
        <v>-1.2638901469665351E-2</v>
      </c>
      <c r="U68" s="258">
        <f>IF($E$3=0,-1,IF($P68="","",Risk_Computations_NC!BQ52))</f>
        <v>-1.412040533895878E-2</v>
      </c>
      <c r="V68" s="259">
        <f>IF($E$3=0,-1,IF($P68="","",Risk_Computations_NC!BR52))</f>
        <v>-0.14616176811103671</v>
      </c>
      <c r="W68" s="260">
        <f t="shared" si="1"/>
        <v>-1.4120405338958779</v>
      </c>
      <c r="X68" s="289"/>
      <c r="Y68" s="268"/>
      <c r="Z68" s="268"/>
      <c r="AA68" s="268"/>
      <c r="AB68" s="268"/>
      <c r="AC68" s="268"/>
      <c r="AD68" s="268"/>
      <c r="AE68" s="268"/>
      <c r="AF68" s="268"/>
      <c r="AG68" s="269"/>
    </row>
    <row r="69" spans="1:33" x14ac:dyDescent="0.25">
      <c r="A69" s="289"/>
      <c r="B69" s="91">
        <v>48</v>
      </c>
      <c r="C69" s="478">
        <v>9</v>
      </c>
      <c r="D69" s="479">
        <v>1</v>
      </c>
      <c r="E69" s="479">
        <v>2</v>
      </c>
      <c r="F69" s="479" t="s">
        <v>4</v>
      </c>
      <c r="G69" s="479" t="s">
        <v>4</v>
      </c>
      <c r="H69" s="480" t="s">
        <v>6</v>
      </c>
      <c r="I69" s="481"/>
      <c r="J69" s="482">
        <v>100</v>
      </c>
      <c r="K69" s="483"/>
      <c r="L69" s="262" t="str">
        <f t="shared" si="2"/>
        <v>OK</v>
      </c>
      <c r="M69" s="276"/>
      <c r="N69" s="88">
        <f>Risk_Computations_NC!Q53</f>
        <v>1</v>
      </c>
      <c r="O69" s="401">
        <f>Risk_Computations_NC!R53</f>
        <v>1</v>
      </c>
      <c r="P69" s="405" t="str">
        <f>IF(C69="","",Risk_Computations_NC!S53)</f>
        <v>T</v>
      </c>
      <c r="Q69" s="408" t="str">
        <f t="shared" si="3"/>
        <v>B</v>
      </c>
      <c r="R69" s="412">
        <f>Risk_Computations_NC!V53</f>
        <v>0</v>
      </c>
      <c r="S69" s="268"/>
      <c r="T69" s="257">
        <f>IF($E$3=0,-1,IF($P69="","",Risk_Computations_NC!BP53))</f>
        <v>-1.2638293294626761E-2</v>
      </c>
      <c r="U69" s="258">
        <f>IF($E$3=0,-1,IF($P69="","",Risk_Computations_NC!BQ53))</f>
        <v>-1.4119503942951223E-2</v>
      </c>
      <c r="V69" s="259">
        <f>IF($E$3=0,-1,IF($P69="","",Risk_Computations_NC!BR53))</f>
        <v>-0.14616667035479577</v>
      </c>
      <c r="W69" s="260">
        <f t="shared" si="1"/>
        <v>-1.4119503942951224</v>
      </c>
      <c r="X69" s="289"/>
      <c r="Y69" s="268"/>
      <c r="Z69" s="268"/>
      <c r="AA69" s="268"/>
      <c r="AB69" s="268"/>
      <c r="AC69" s="268"/>
      <c r="AD69" s="268"/>
      <c r="AE69" s="268"/>
      <c r="AF69" s="268"/>
      <c r="AG69" s="269"/>
    </row>
    <row r="70" spans="1:33" x14ac:dyDescent="0.25">
      <c r="A70" s="289"/>
      <c r="B70" s="91">
        <v>49</v>
      </c>
      <c r="C70" s="478" t="s">
        <v>6</v>
      </c>
      <c r="D70" s="479" t="s">
        <v>5</v>
      </c>
      <c r="E70" s="479">
        <v>9</v>
      </c>
      <c r="F70" s="479">
        <v>9</v>
      </c>
      <c r="G70" s="479"/>
      <c r="H70" s="480"/>
      <c r="I70" s="481"/>
      <c r="J70" s="482"/>
      <c r="K70" s="483">
        <v>100</v>
      </c>
      <c r="L70" s="262" t="str">
        <f t="shared" si="2"/>
        <v>OK</v>
      </c>
      <c r="M70" s="276"/>
      <c r="N70" s="88">
        <f>Risk_Computations_NC!Q54</f>
        <v>9</v>
      </c>
      <c r="O70" s="401">
        <f>Risk_Computations_NC!R54</f>
        <v>9</v>
      </c>
      <c r="P70" s="405" t="str">
        <f>IF(C70="","",Risk_Computations_NC!S54)</f>
        <v>T</v>
      </c>
      <c r="Q70" s="408" t="str">
        <f t="shared" si="3"/>
        <v>T</v>
      </c>
      <c r="R70" s="412">
        <f>Risk_Computations_NC!V54</f>
        <v>800</v>
      </c>
      <c r="S70" s="268"/>
      <c r="T70" s="257">
        <f>IF($E$3=0,-1,IF($P70="","",Risk_Computations_NC!BP54))</f>
        <v>-1.2637965641363219E-2</v>
      </c>
      <c r="U70" s="258">
        <f>IF($E$3=0,-1,IF($P70="","",Risk_Computations_NC!BQ54))</f>
        <v>-1.4118586657058658E-2</v>
      </c>
      <c r="V70" s="259">
        <f>IF($E$3=0,-1,IF($P70="","",Risk_Computations_NC!BR54))</f>
        <v>-0.1461687262092905</v>
      </c>
      <c r="W70" s="260">
        <f t="shared" si="1"/>
        <v>-14.616872620929049</v>
      </c>
      <c r="X70" s="289"/>
      <c r="Y70" s="268"/>
      <c r="Z70" s="268"/>
      <c r="AA70" s="268"/>
      <c r="AB70" s="268"/>
      <c r="AC70" s="268"/>
      <c r="AD70" s="268"/>
      <c r="AE70" s="268"/>
      <c r="AF70" s="268"/>
      <c r="AG70" s="269"/>
    </row>
    <row r="71" spans="1:33" x14ac:dyDescent="0.25">
      <c r="A71" s="289"/>
      <c r="B71" s="91">
        <v>50</v>
      </c>
      <c r="C71" s="478">
        <v>5</v>
      </c>
      <c r="D71" s="479" t="s">
        <v>5</v>
      </c>
      <c r="E71" s="479">
        <v>4</v>
      </c>
      <c r="F71" s="479">
        <v>7</v>
      </c>
      <c r="G71" s="479"/>
      <c r="H71" s="480"/>
      <c r="I71" s="481"/>
      <c r="J71" s="482">
        <v>100</v>
      </c>
      <c r="K71" s="483"/>
      <c r="L71" s="262" t="str">
        <f t="shared" si="2"/>
        <v>OK</v>
      </c>
      <c r="M71" s="276"/>
      <c r="N71" s="88">
        <f>Risk_Computations_NC!Q55</f>
        <v>9</v>
      </c>
      <c r="O71" s="401">
        <f>Risk_Computations_NC!R55</f>
        <v>7</v>
      </c>
      <c r="P71" s="405" t="str">
        <f>IF(C71="","",Risk_Computations_NC!S55)</f>
        <v>P</v>
      </c>
      <c r="Q71" s="408" t="str">
        <f t="shared" si="3"/>
        <v>B</v>
      </c>
      <c r="R71" s="412">
        <f>Risk_Computations_NC!V55</f>
        <v>-100</v>
      </c>
      <c r="S71" s="268"/>
      <c r="T71" s="257">
        <f>IF($E$3=0,-1,IF($P71="","",Risk_Computations_NC!BP55))</f>
        <v>-1.2637675879897683E-2</v>
      </c>
      <c r="U71" s="258">
        <f>IF($E$3=0,-1,IF($P71="","",Risk_Computations_NC!BQ55))</f>
        <v>-1.4117868330270402E-2</v>
      </c>
      <c r="V71" s="259">
        <f>IF($E$3=0,-1,IF($P71="","",Risk_Computations_NC!BR55))</f>
        <v>-0.14616911259168389</v>
      </c>
      <c r="W71" s="260">
        <f t="shared" si="1"/>
        <v>-1.4117868330270402</v>
      </c>
      <c r="X71" s="289"/>
      <c r="Y71" s="268"/>
      <c r="Z71" s="268"/>
      <c r="AA71" s="268"/>
      <c r="AB71" s="268"/>
      <c r="AC71" s="268"/>
      <c r="AD71" s="268"/>
      <c r="AE71" s="268"/>
      <c r="AF71" s="268"/>
      <c r="AG71" s="269"/>
    </row>
    <row r="72" spans="1:33" x14ac:dyDescent="0.25">
      <c r="A72" s="289"/>
      <c r="B72" s="91">
        <v>51</v>
      </c>
      <c r="C72" s="478">
        <v>8</v>
      </c>
      <c r="D72" s="479" t="s">
        <v>4</v>
      </c>
      <c r="E72" s="479" t="s">
        <v>5</v>
      </c>
      <c r="F72" s="479">
        <v>9</v>
      </c>
      <c r="G72" s="479"/>
      <c r="H72" s="480"/>
      <c r="I72" s="481">
        <v>100</v>
      </c>
      <c r="J72" s="482"/>
      <c r="K72" s="483"/>
      <c r="L72" s="262" t="str">
        <f t="shared" si="2"/>
        <v>OK</v>
      </c>
      <c r="M72" s="276"/>
      <c r="N72" s="88">
        <f>Risk_Computations_NC!Q56</f>
        <v>8</v>
      </c>
      <c r="O72" s="401">
        <f>Risk_Computations_NC!R56</f>
        <v>9</v>
      </c>
      <c r="P72" s="405" t="str">
        <f>IF(C72="","",Risk_Computations_NC!S56)</f>
        <v>B</v>
      </c>
      <c r="Q72" s="408" t="str">
        <f t="shared" si="3"/>
        <v>P</v>
      </c>
      <c r="R72" s="412">
        <f>Risk_Computations_NC!V56</f>
        <v>-100</v>
      </c>
      <c r="S72" s="268"/>
      <c r="T72" s="257">
        <f>IF($E$3=0,-1,IF($P72="","",Risk_Computations_NC!BP56))</f>
        <v>-1.2637396722252883E-2</v>
      </c>
      <c r="U72" s="258">
        <f>IF($E$3=0,-1,IF($P72="","",Risk_Computations_NC!BQ56))</f>
        <v>-1.4117341546193114E-2</v>
      </c>
      <c r="V72" s="259">
        <f>IF($E$3=0,-1,IF($P72="","",Risk_Computations_NC!BR56))</f>
        <v>-0.1461703468196868</v>
      </c>
      <c r="W72" s="260">
        <f t="shared" si="1"/>
        <v>-1.2637396722252883</v>
      </c>
      <c r="X72" s="289"/>
      <c r="Y72" s="268"/>
      <c r="Z72" s="268"/>
      <c r="AA72" s="268"/>
      <c r="AB72" s="268"/>
      <c r="AC72" s="268"/>
      <c r="AD72" s="268"/>
      <c r="AE72" s="268"/>
      <c r="AF72" s="268"/>
      <c r="AG72" s="269"/>
    </row>
    <row r="73" spans="1:33" x14ac:dyDescent="0.25">
      <c r="A73" s="289"/>
      <c r="B73" s="91">
        <v>52</v>
      </c>
      <c r="C73" s="478">
        <v>6</v>
      </c>
      <c r="D73" s="479" t="s">
        <v>4</v>
      </c>
      <c r="E73" s="479" t="s">
        <v>4</v>
      </c>
      <c r="F73" s="479">
        <v>8</v>
      </c>
      <c r="G73" s="479"/>
      <c r="H73" s="480"/>
      <c r="I73" s="481"/>
      <c r="J73" s="482">
        <v>100</v>
      </c>
      <c r="K73" s="483"/>
      <c r="L73" s="262" t="str">
        <f t="shared" si="2"/>
        <v>OK</v>
      </c>
      <c r="M73" s="276"/>
      <c r="N73" s="88">
        <f>Risk_Computations_NC!Q57</f>
        <v>6</v>
      </c>
      <c r="O73" s="401">
        <f>Risk_Computations_NC!R57</f>
        <v>8</v>
      </c>
      <c r="P73" s="405" t="str">
        <f>IF(C73="","",Risk_Computations_NC!S57)</f>
        <v>B</v>
      </c>
      <c r="Q73" s="408" t="str">
        <f t="shared" si="3"/>
        <v>B</v>
      </c>
      <c r="R73" s="412">
        <f>Risk_Computations_NC!V57</f>
        <v>100</v>
      </c>
      <c r="S73" s="268"/>
      <c r="T73" s="257">
        <f>IF($E$3=0,-1,IF($P73="","",Risk_Computations_NC!BP57))</f>
        <v>-1.2637117521916381E-2</v>
      </c>
      <c r="U73" s="258">
        <f>IF($E$3=0,-1,IF($P73="","",Risk_Computations_NC!BQ57))</f>
        <v>-1.4116985874982517E-2</v>
      </c>
      <c r="V73" s="259">
        <f>IF($E$3=0,-1,IF($P73="","",Risk_Computations_NC!BR57))</f>
        <v>-0.14617015716798393</v>
      </c>
      <c r="W73" s="260">
        <f t="shared" si="1"/>
        <v>-1.4116985874982517</v>
      </c>
      <c r="X73" s="289"/>
      <c r="Y73" s="268"/>
      <c r="Z73" s="268"/>
      <c r="AA73" s="268"/>
      <c r="AB73" s="268"/>
      <c r="AC73" s="268"/>
      <c r="AD73" s="268"/>
      <c r="AE73" s="268"/>
      <c r="AF73" s="268"/>
      <c r="AG73" s="269"/>
    </row>
    <row r="74" spans="1:33" x14ac:dyDescent="0.25">
      <c r="A74" s="289"/>
      <c r="B74" s="91">
        <v>53</v>
      </c>
      <c r="C74" s="478" t="s">
        <v>5</v>
      </c>
      <c r="D74" s="479">
        <v>0</v>
      </c>
      <c r="E74" s="479" t="s">
        <v>5</v>
      </c>
      <c r="F74" s="479">
        <v>3</v>
      </c>
      <c r="G74" s="479">
        <v>8</v>
      </c>
      <c r="H74" s="480"/>
      <c r="I74" s="481"/>
      <c r="J74" s="482"/>
      <c r="K74" s="483">
        <v>100</v>
      </c>
      <c r="L74" s="262" t="str">
        <f t="shared" si="2"/>
        <v>OK</v>
      </c>
      <c r="M74" s="276"/>
      <c r="N74" s="88">
        <f>Risk_Computations_NC!Q58</f>
        <v>8</v>
      </c>
      <c r="O74" s="401">
        <f>Risk_Computations_NC!R58</f>
        <v>3</v>
      </c>
      <c r="P74" s="405" t="str">
        <f>IF(C74="","",Risk_Computations_NC!S58)</f>
        <v>P</v>
      </c>
      <c r="Q74" s="408" t="str">
        <f t="shared" si="3"/>
        <v>T</v>
      </c>
      <c r="R74" s="412">
        <f>Risk_Computations_NC!V58</f>
        <v>-100</v>
      </c>
      <c r="S74" s="268"/>
      <c r="T74" s="257">
        <f>IF($E$3=0,-1,IF($P74="","",Risk_Computations_NC!BP58))</f>
        <v>-1.2636774176452209E-2</v>
      </c>
      <c r="U74" s="258">
        <f>IF($E$3=0,-1,IF($P74="","",Risk_Computations_NC!BQ58))</f>
        <v>-1.4116700737832402E-2</v>
      </c>
      <c r="V74" s="259">
        <f>IF($E$3=0,-1,IF($P74="","",Risk_Computations_NC!BR58))</f>
        <v>-0.14616970704489138</v>
      </c>
      <c r="W74" s="260">
        <f t="shared" si="1"/>
        <v>-14.616970704489137</v>
      </c>
      <c r="X74" s="289"/>
      <c r="Y74" s="268"/>
      <c r="Z74" s="268"/>
      <c r="AA74" s="268"/>
      <c r="AB74" s="268"/>
      <c r="AC74" s="268"/>
      <c r="AD74" s="268"/>
      <c r="AE74" s="268"/>
      <c r="AF74" s="268"/>
      <c r="AG74" s="269"/>
    </row>
    <row r="75" spans="1:33" x14ac:dyDescent="0.25">
      <c r="A75" s="289"/>
      <c r="B75" s="91">
        <v>54</v>
      </c>
      <c r="C75" s="478" t="s">
        <v>6</v>
      </c>
      <c r="D75" s="479">
        <v>1</v>
      </c>
      <c r="E75" s="479" t="s">
        <v>4</v>
      </c>
      <c r="F75" s="479">
        <v>9</v>
      </c>
      <c r="G75" s="479">
        <v>6</v>
      </c>
      <c r="H75" s="480">
        <v>9</v>
      </c>
      <c r="I75" s="481">
        <v>100</v>
      </c>
      <c r="J75" s="482"/>
      <c r="K75" s="483"/>
      <c r="L75" s="262" t="str">
        <f t="shared" si="2"/>
        <v>OK</v>
      </c>
      <c r="M75" s="276"/>
      <c r="N75" s="88">
        <f>Risk_Computations_NC!Q59</f>
        <v>6</v>
      </c>
      <c r="O75" s="401">
        <f>Risk_Computations_NC!R59</f>
        <v>9</v>
      </c>
      <c r="P75" s="405" t="str">
        <f>IF(C75="","",Risk_Computations_NC!S59)</f>
        <v>B</v>
      </c>
      <c r="Q75" s="408" t="str">
        <f t="shared" si="3"/>
        <v>P</v>
      </c>
      <c r="R75" s="412">
        <f>Risk_Computations_NC!V59</f>
        <v>-100</v>
      </c>
      <c r="S75" s="268"/>
      <c r="T75" s="257">
        <f>IF($E$3=0,-1,IF($P75="","",Risk_Computations_NC!BP59))</f>
        <v>-1.2636514199330295E-2</v>
      </c>
      <c r="U75" s="258">
        <f>IF($E$3=0,-1,IF($P75="","",Risk_Computations_NC!BQ59))</f>
        <v>-1.4116446031253588E-2</v>
      </c>
      <c r="V75" s="259">
        <f>IF($E$3=0,-1,IF($P75="","",Risk_Computations_NC!BR59))</f>
        <v>-0.14616832573353244</v>
      </c>
      <c r="W75" s="260">
        <f t="shared" si="1"/>
        <v>-1.2636514199330295</v>
      </c>
      <c r="X75" s="289"/>
      <c r="Y75" s="268"/>
      <c r="Z75" s="268"/>
      <c r="AA75" s="268"/>
      <c r="AB75" s="268"/>
      <c r="AC75" s="268"/>
      <c r="AD75" s="268"/>
      <c r="AE75" s="268"/>
      <c r="AF75" s="268"/>
      <c r="AG75" s="269"/>
    </row>
    <row r="76" spans="1:33" x14ac:dyDescent="0.25">
      <c r="A76" s="289"/>
      <c r="B76" s="91">
        <v>55</v>
      </c>
      <c r="C76" s="478">
        <v>6</v>
      </c>
      <c r="D76" s="479">
        <v>8</v>
      </c>
      <c r="E76" s="479">
        <v>7</v>
      </c>
      <c r="F76" s="479">
        <v>1</v>
      </c>
      <c r="G76" s="479"/>
      <c r="H76" s="480"/>
      <c r="I76" s="481"/>
      <c r="J76" s="482">
        <v>100</v>
      </c>
      <c r="K76" s="483"/>
      <c r="L76" s="262" t="str">
        <f t="shared" si="2"/>
        <v>OK</v>
      </c>
      <c r="M76" s="276"/>
      <c r="N76" s="88">
        <f>Risk_Computations_NC!Q60</f>
        <v>3</v>
      </c>
      <c r="O76" s="401">
        <f>Risk_Computations_NC!R60</f>
        <v>9</v>
      </c>
      <c r="P76" s="405" t="str">
        <f>IF(C76="","",Risk_Computations_NC!S60)</f>
        <v>B</v>
      </c>
      <c r="Q76" s="408" t="str">
        <f t="shared" si="3"/>
        <v>B</v>
      </c>
      <c r="R76" s="412">
        <f>Risk_Computations_NC!V60</f>
        <v>100</v>
      </c>
      <c r="S76" s="268"/>
      <c r="T76" s="257">
        <f>IF($E$3=0,-1,IF($P76="","",Risk_Computations_NC!BP60))</f>
        <v>-1.2636252613683183E-2</v>
      </c>
      <c r="U76" s="258">
        <f>IF($E$3=0,-1,IF($P76="","",Risk_Computations_NC!BQ60))</f>
        <v>-1.4116254964418743E-2</v>
      </c>
      <c r="V76" s="259">
        <f>IF($E$3=0,-1,IF($P76="","",Risk_Computations_NC!BR60))</f>
        <v>-0.14616671728291769</v>
      </c>
      <c r="W76" s="260">
        <f t="shared" si="1"/>
        <v>-1.4116254964418742</v>
      </c>
      <c r="X76" s="289"/>
      <c r="Y76" s="268"/>
      <c r="Z76" s="268"/>
      <c r="AA76" s="268"/>
      <c r="AB76" s="268"/>
      <c r="AC76" s="268"/>
      <c r="AD76" s="268"/>
      <c r="AE76" s="268"/>
      <c r="AF76" s="268"/>
      <c r="AG76" s="269"/>
    </row>
    <row r="77" spans="1:33" x14ac:dyDescent="0.25">
      <c r="A77" s="289"/>
      <c r="B77" s="91">
        <v>56</v>
      </c>
      <c r="C77" s="478">
        <v>6</v>
      </c>
      <c r="D77" s="479">
        <v>2</v>
      </c>
      <c r="E77" s="479">
        <v>1</v>
      </c>
      <c r="F77" s="479">
        <v>7</v>
      </c>
      <c r="G77" s="479"/>
      <c r="H77" s="480"/>
      <c r="I77" s="481"/>
      <c r="J77" s="482"/>
      <c r="K77" s="483">
        <v>100</v>
      </c>
      <c r="L77" s="262" t="str">
        <f t="shared" si="2"/>
        <v>OK</v>
      </c>
      <c r="M77" s="276"/>
      <c r="N77" s="88">
        <f>Risk_Computations_NC!Q61</f>
        <v>7</v>
      </c>
      <c r="O77" s="401">
        <f>Risk_Computations_NC!R61</f>
        <v>9</v>
      </c>
      <c r="P77" s="405" t="str">
        <f>IF(C77="","",Risk_Computations_NC!S61)</f>
        <v>B</v>
      </c>
      <c r="Q77" s="408" t="str">
        <f t="shared" si="3"/>
        <v>T</v>
      </c>
      <c r="R77" s="412">
        <f>Risk_Computations_NC!V61</f>
        <v>-100</v>
      </c>
      <c r="S77" s="268"/>
      <c r="T77" s="257">
        <f>IF($E$3=0,-1,IF($P77="","",Risk_Computations_NC!BP61))</f>
        <v>-1.2635924193735614E-2</v>
      </c>
      <c r="U77" s="258">
        <f>IF($E$3=0,-1,IF($P77="","",Risk_Computations_NC!BQ61))</f>
        <v>-1.4116203333458591E-2</v>
      </c>
      <c r="V77" s="259">
        <f>IF($E$3=0,-1,IF($P77="","",Risk_Computations_NC!BR61))</f>
        <v>-0.1461657877202315</v>
      </c>
      <c r="W77" s="260">
        <f t="shared" si="1"/>
        <v>-14.61657877202315</v>
      </c>
      <c r="X77" s="289"/>
      <c r="Y77" s="268"/>
      <c r="Z77" s="268"/>
      <c r="AA77" s="268"/>
      <c r="AB77" s="268"/>
      <c r="AC77" s="268"/>
      <c r="AD77" s="268"/>
      <c r="AE77" s="268"/>
      <c r="AF77" s="268"/>
      <c r="AG77" s="269"/>
    </row>
    <row r="78" spans="1:33" x14ac:dyDescent="0.25">
      <c r="A78" s="289"/>
      <c r="B78" s="91">
        <v>57</v>
      </c>
      <c r="C78" s="478">
        <v>5</v>
      </c>
      <c r="D78" s="479">
        <v>7</v>
      </c>
      <c r="E78" s="479">
        <v>4</v>
      </c>
      <c r="F78" s="479">
        <v>8</v>
      </c>
      <c r="G78" s="479"/>
      <c r="H78" s="480"/>
      <c r="I78" s="481">
        <v>100</v>
      </c>
      <c r="J78" s="482"/>
      <c r="K78" s="483"/>
      <c r="L78" s="262" t="str">
        <f t="shared" si="2"/>
        <v>OK</v>
      </c>
      <c r="M78" s="276"/>
      <c r="N78" s="88">
        <f>Risk_Computations_NC!Q62</f>
        <v>9</v>
      </c>
      <c r="O78" s="401">
        <f>Risk_Computations_NC!R62</f>
        <v>5</v>
      </c>
      <c r="P78" s="405" t="str">
        <f>IF(C78="","",Risk_Computations_NC!S62)</f>
        <v>P</v>
      </c>
      <c r="Q78" s="408" t="str">
        <f t="shared" si="3"/>
        <v>P</v>
      </c>
      <c r="R78" s="412">
        <f>Risk_Computations_NC!V62</f>
        <v>100</v>
      </c>
      <c r="S78" s="268"/>
      <c r="T78" s="257">
        <f>IF($E$3=0,-1,IF($P78="","",Risk_Computations_NC!BP62))</f>
        <v>-1.263560310475036E-2</v>
      </c>
      <c r="U78" s="258">
        <f>IF($E$3=0,-1,IF($P78="","",Risk_Computations_NC!BQ62))</f>
        <v>-1.4116162171812722E-2</v>
      </c>
      <c r="V78" s="259">
        <f>IF($E$3=0,-1,IF($P78="","",Risk_Computations_NC!BR62))</f>
        <v>-0.14616571905570094</v>
      </c>
      <c r="W78" s="260">
        <f t="shared" si="1"/>
        <v>-1.2635603104750359</v>
      </c>
      <c r="X78" s="289"/>
      <c r="Y78" s="268"/>
      <c r="Z78" s="268"/>
      <c r="AA78" s="268"/>
      <c r="AB78" s="268"/>
      <c r="AC78" s="268"/>
      <c r="AD78" s="268"/>
      <c r="AE78" s="268"/>
      <c r="AF78" s="268"/>
      <c r="AG78" s="269"/>
    </row>
    <row r="79" spans="1:33" x14ac:dyDescent="0.25">
      <c r="A79" s="289"/>
      <c r="B79" s="91">
        <v>58</v>
      </c>
      <c r="C79" s="478">
        <v>3</v>
      </c>
      <c r="D79" s="479">
        <v>1</v>
      </c>
      <c r="E79" s="479">
        <v>4</v>
      </c>
      <c r="F79" s="479">
        <v>6</v>
      </c>
      <c r="G79" s="479"/>
      <c r="H79" s="480"/>
      <c r="I79" s="481"/>
      <c r="J79" s="482">
        <v>100</v>
      </c>
      <c r="K79" s="483"/>
      <c r="L79" s="262" t="str">
        <f t="shared" si="2"/>
        <v>OK</v>
      </c>
      <c r="M79" s="276"/>
      <c r="N79" s="88">
        <f>Risk_Computations_NC!Q63</f>
        <v>7</v>
      </c>
      <c r="O79" s="401">
        <f>Risk_Computations_NC!R63</f>
        <v>7</v>
      </c>
      <c r="P79" s="405" t="str">
        <f>IF(C79="","",Risk_Computations_NC!S63)</f>
        <v>T</v>
      </c>
      <c r="Q79" s="408" t="str">
        <f t="shared" si="3"/>
        <v>B</v>
      </c>
      <c r="R79" s="412">
        <f>Risk_Computations_NC!V63</f>
        <v>0</v>
      </c>
      <c r="S79" s="268"/>
      <c r="T79" s="257">
        <f>IF($E$3=0,-1,IF($P79="","",Risk_Computations_NC!BP63))</f>
        <v>-1.2635296216499118E-2</v>
      </c>
      <c r="U79" s="258">
        <f>IF($E$3=0,-1,IF($P79="","",Risk_Computations_NC!BQ63))</f>
        <v>-1.4116209972433458E-2</v>
      </c>
      <c r="V79" s="259">
        <f>IF($E$3=0,-1,IF($P79="","",Risk_Computations_NC!BR63))</f>
        <v>-0.14616606305784094</v>
      </c>
      <c r="W79" s="260">
        <f t="shared" si="1"/>
        <v>-1.4116209972433458</v>
      </c>
      <c r="X79" s="289"/>
      <c r="Y79" s="268"/>
      <c r="Z79" s="268"/>
      <c r="AA79" s="268"/>
      <c r="AB79" s="268"/>
      <c r="AC79" s="268"/>
      <c r="AD79" s="268"/>
      <c r="AE79" s="268"/>
      <c r="AF79" s="268"/>
      <c r="AG79" s="269"/>
    </row>
    <row r="80" spans="1:33" x14ac:dyDescent="0.25">
      <c r="A80" s="289"/>
      <c r="B80" s="91">
        <v>59</v>
      </c>
      <c r="C80" s="478" t="s">
        <v>6</v>
      </c>
      <c r="D80" s="479">
        <v>4</v>
      </c>
      <c r="E80" s="479">
        <v>7</v>
      </c>
      <c r="F80" s="479">
        <v>2</v>
      </c>
      <c r="G80" s="479"/>
      <c r="H80" s="480"/>
      <c r="I80" s="481"/>
      <c r="J80" s="482"/>
      <c r="K80" s="483">
        <v>100</v>
      </c>
      <c r="L80" s="262" t="str">
        <f t="shared" si="2"/>
        <v>OK</v>
      </c>
      <c r="M80" s="276"/>
      <c r="N80" s="88">
        <f>Risk_Computations_NC!Q64</f>
        <v>7</v>
      </c>
      <c r="O80" s="401">
        <f>Risk_Computations_NC!R64</f>
        <v>6</v>
      </c>
      <c r="P80" s="405" t="str">
        <f>IF(C80="","",Risk_Computations_NC!S64)</f>
        <v>P</v>
      </c>
      <c r="Q80" s="408" t="str">
        <f t="shared" si="3"/>
        <v>T</v>
      </c>
      <c r="R80" s="412">
        <f>Risk_Computations_NC!V64</f>
        <v>-100</v>
      </c>
      <c r="S80" s="268"/>
      <c r="T80" s="257">
        <f>IF($E$3=0,-1,IF($P80="","",Risk_Computations_NC!BP64))</f>
        <v>-1.2635067631120352E-2</v>
      </c>
      <c r="U80" s="258">
        <f>IF($E$3=0,-1,IF($P80="","",Risk_Computations_NC!BQ64))</f>
        <v>-1.4116159756957153E-2</v>
      </c>
      <c r="V80" s="259">
        <f>IF($E$3=0,-1,IF($P80="","",Risk_Computations_NC!BR64))</f>
        <v>-0.14616676511218529</v>
      </c>
      <c r="W80" s="260">
        <f t="shared" si="1"/>
        <v>-14.616676511218529</v>
      </c>
      <c r="X80" s="289"/>
      <c r="Y80" s="268"/>
      <c r="Z80" s="268"/>
      <c r="AA80" s="268"/>
      <c r="AB80" s="268"/>
      <c r="AC80" s="268"/>
      <c r="AD80" s="268"/>
      <c r="AE80" s="268"/>
      <c r="AF80" s="268"/>
      <c r="AG80" s="269"/>
    </row>
    <row r="81" spans="1:33" x14ac:dyDescent="0.25">
      <c r="A81" s="289"/>
      <c r="B81" s="91">
        <v>60</v>
      </c>
      <c r="C81" s="478">
        <v>3</v>
      </c>
      <c r="D81" s="479">
        <v>9</v>
      </c>
      <c r="E81" s="479">
        <v>3</v>
      </c>
      <c r="F81" s="479" t="s">
        <v>4</v>
      </c>
      <c r="G81" s="479"/>
      <c r="H81" s="480"/>
      <c r="I81" s="481">
        <v>100</v>
      </c>
      <c r="J81" s="482"/>
      <c r="K81" s="483"/>
      <c r="L81" s="262" t="str">
        <f t="shared" si="2"/>
        <v>OK</v>
      </c>
      <c r="M81" s="276"/>
      <c r="N81" s="88">
        <f>Risk_Computations_NC!Q65</f>
        <v>6</v>
      </c>
      <c r="O81" s="401">
        <f>Risk_Computations_NC!R65</f>
        <v>9</v>
      </c>
      <c r="P81" s="405" t="str">
        <f>IF(C81="","",Risk_Computations_NC!S65)</f>
        <v>B</v>
      </c>
      <c r="Q81" s="408" t="str">
        <f t="shared" si="3"/>
        <v>P</v>
      </c>
      <c r="R81" s="412">
        <f>Risk_Computations_NC!V65</f>
        <v>-100</v>
      </c>
      <c r="S81" s="268"/>
      <c r="T81" s="257">
        <f>IF($E$3=0,-1,IF($P81="","",Risk_Computations_NC!BP65))</f>
        <v>-1.2634897219414278E-2</v>
      </c>
      <c r="U81" s="258">
        <f>IF($E$3=0,-1,IF($P81="","",Risk_Computations_NC!BQ65))</f>
        <v>-1.4116107187289957E-2</v>
      </c>
      <c r="V81" s="259">
        <f>IF($E$3=0,-1,IF($P81="","",Risk_Computations_NC!BR65))</f>
        <v>-0.14616765214276675</v>
      </c>
      <c r="W81" s="260">
        <f t="shared" si="1"/>
        <v>-1.2634897219414278</v>
      </c>
      <c r="X81" s="289"/>
      <c r="Y81" s="277"/>
      <c r="Z81" s="277"/>
      <c r="AA81" s="283"/>
      <c r="AB81" s="284"/>
      <c r="AC81" s="268"/>
      <c r="AD81" s="268"/>
      <c r="AE81" s="268"/>
      <c r="AF81" s="268"/>
      <c r="AG81" s="269"/>
    </row>
    <row r="82" spans="1:33" ht="15.75" customHeight="1" x14ac:dyDescent="0.25">
      <c r="A82" s="289"/>
      <c r="B82" s="91">
        <v>61</v>
      </c>
      <c r="C82" s="478">
        <v>9</v>
      </c>
      <c r="D82" s="479">
        <v>8</v>
      </c>
      <c r="E82" s="479">
        <v>8</v>
      </c>
      <c r="F82" s="479">
        <v>8</v>
      </c>
      <c r="G82" s="479"/>
      <c r="H82" s="480"/>
      <c r="I82" s="481"/>
      <c r="J82" s="482">
        <v>100</v>
      </c>
      <c r="K82" s="483"/>
      <c r="L82" s="262" t="str">
        <f t="shared" si="2"/>
        <v>OK</v>
      </c>
      <c r="M82" s="276"/>
      <c r="N82" s="88">
        <f>Risk_Computations_NC!Q66</f>
        <v>7</v>
      </c>
      <c r="O82" s="401">
        <f>Risk_Computations_NC!R66</f>
        <v>6</v>
      </c>
      <c r="P82" s="405" t="str">
        <f>IF(C82="","",Risk_Computations_NC!S66)</f>
        <v>P</v>
      </c>
      <c r="Q82" s="408" t="str">
        <f t="shared" si="3"/>
        <v>B</v>
      </c>
      <c r="R82" s="412">
        <f>Risk_Computations_NC!V66</f>
        <v>-100</v>
      </c>
      <c r="S82" s="268"/>
      <c r="T82" s="257">
        <f>IF($E$3=0,-1,IF($P82="","",Risk_Computations_NC!BP66))</f>
        <v>-1.2634778811735308E-2</v>
      </c>
      <c r="U82" s="258">
        <f>IF($E$3=0,-1,IF($P82="","",Risk_Computations_NC!BQ66))</f>
        <v>-1.4116041164991653E-2</v>
      </c>
      <c r="V82" s="259">
        <f>IF($E$3=0,-1,IF($P82="","",Risk_Computations_NC!BR66))</f>
        <v>-0.14616837564786225</v>
      </c>
      <c r="W82" s="260">
        <f t="shared" si="1"/>
        <v>-1.4116041164991653</v>
      </c>
      <c r="X82" s="289"/>
      <c r="Y82" s="277"/>
      <c r="Z82" s="277"/>
      <c r="AA82" s="285"/>
      <c r="AB82" s="284"/>
      <c r="AC82" s="268"/>
      <c r="AD82" s="268"/>
      <c r="AE82" s="268"/>
      <c r="AF82" s="268"/>
      <c r="AG82" s="269"/>
    </row>
    <row r="83" spans="1:33" x14ac:dyDescent="0.25">
      <c r="A83" s="289"/>
      <c r="B83" s="91">
        <v>62</v>
      </c>
      <c r="C83" s="478">
        <v>4</v>
      </c>
      <c r="D83" s="479">
        <v>8</v>
      </c>
      <c r="E83" s="479">
        <v>4</v>
      </c>
      <c r="F83" s="479">
        <v>4</v>
      </c>
      <c r="G83" s="479"/>
      <c r="H83" s="480"/>
      <c r="I83" s="481"/>
      <c r="J83" s="482"/>
      <c r="K83" s="483">
        <v>100</v>
      </c>
      <c r="L83" s="262" t="str">
        <f t="shared" si="2"/>
        <v>OK</v>
      </c>
      <c r="M83" s="276"/>
      <c r="N83" s="88">
        <f>Risk_Computations_NC!Q67</f>
        <v>8</v>
      </c>
      <c r="O83" s="401">
        <f>Risk_Computations_NC!R67</f>
        <v>2</v>
      </c>
      <c r="P83" s="405" t="str">
        <f>IF(C83="","",Risk_Computations_NC!S67)</f>
        <v>P</v>
      </c>
      <c r="Q83" s="408" t="str">
        <f t="shared" si="3"/>
        <v>T</v>
      </c>
      <c r="R83" s="412">
        <f>Risk_Computations_NC!V67</f>
        <v>-100</v>
      </c>
      <c r="S83" s="268"/>
      <c r="T83" s="257">
        <f>IF($E$3=0,-1,IF($P83="","",Risk_Computations_NC!BP67))</f>
        <v>-1.2634637734214818E-2</v>
      </c>
      <c r="U83" s="258">
        <f>IF($E$3=0,-1,IF($P83="","",Risk_Computations_NC!BQ67))</f>
        <v>-1.4116068506859546E-2</v>
      </c>
      <c r="V83" s="259">
        <f>IF($E$3=0,-1,IF($P83="","",Risk_Computations_NC!BR67))</f>
        <v>-0.14616866022260669</v>
      </c>
      <c r="W83" s="260">
        <f t="shared" si="1"/>
        <v>-14.61686602226067</v>
      </c>
      <c r="X83" s="289"/>
      <c r="Y83" s="268"/>
      <c r="Z83" s="268"/>
      <c r="AA83" s="268"/>
      <c r="AB83" s="268"/>
      <c r="AC83" s="268"/>
      <c r="AD83" s="268"/>
      <c r="AE83" s="268"/>
      <c r="AF83" s="268"/>
      <c r="AG83" s="269"/>
    </row>
    <row r="84" spans="1:33" x14ac:dyDescent="0.25">
      <c r="A84" s="289"/>
      <c r="B84" s="91">
        <v>63</v>
      </c>
      <c r="C84" s="478">
        <v>4</v>
      </c>
      <c r="D84" s="479">
        <v>1</v>
      </c>
      <c r="E84" s="479" t="s">
        <v>6</v>
      </c>
      <c r="F84" s="479">
        <v>8</v>
      </c>
      <c r="G84" s="479"/>
      <c r="H84" s="480"/>
      <c r="I84" s="481">
        <v>100</v>
      </c>
      <c r="J84" s="482"/>
      <c r="K84" s="483"/>
      <c r="L84" s="262" t="str">
        <f t="shared" si="2"/>
        <v>OK</v>
      </c>
      <c r="M84" s="276"/>
      <c r="N84" s="88">
        <f>Risk_Computations_NC!Q68</f>
        <v>4</v>
      </c>
      <c r="O84" s="401">
        <f>Risk_Computations_NC!R68</f>
        <v>9</v>
      </c>
      <c r="P84" s="405" t="str">
        <f>IF(C84="","",Risk_Computations_NC!S68)</f>
        <v>B</v>
      </c>
      <c r="Q84" s="408" t="str">
        <f t="shared" si="3"/>
        <v>P</v>
      </c>
      <c r="R84" s="412">
        <f>Risk_Computations_NC!V68</f>
        <v>-100</v>
      </c>
      <c r="S84" s="268"/>
      <c r="T84" s="257">
        <f>IF($E$3=0,-1,IF($P84="","",Risk_Computations_NC!BP68))</f>
        <v>-1.263456751939275E-2</v>
      </c>
      <c r="U84" s="258">
        <f>IF($E$3=0,-1,IF($P84="","",Risk_Computations_NC!BQ68))</f>
        <v>-1.4116050819003412E-2</v>
      </c>
      <c r="V84" s="259">
        <f>IF($E$3=0,-1,IF($P84="","",Risk_Computations_NC!BR68))</f>
        <v>-0.14616895945344591</v>
      </c>
      <c r="W84" s="260">
        <f t="shared" si="1"/>
        <v>-1.263456751939275</v>
      </c>
      <c r="X84" s="289"/>
      <c r="Y84" s="268"/>
      <c r="Z84" s="268"/>
      <c r="AA84" s="268"/>
      <c r="AB84" s="268"/>
      <c r="AC84" s="268"/>
      <c r="AD84" s="268"/>
      <c r="AE84" s="268"/>
      <c r="AF84" s="268"/>
      <c r="AG84" s="269"/>
    </row>
    <row r="85" spans="1:33" x14ac:dyDescent="0.25">
      <c r="A85" s="289"/>
      <c r="B85" s="91">
        <v>64</v>
      </c>
      <c r="C85" s="478">
        <v>1</v>
      </c>
      <c r="D85" s="479" t="s">
        <v>6</v>
      </c>
      <c r="E85" s="479">
        <v>8</v>
      </c>
      <c r="F85" s="479" t="s">
        <v>4</v>
      </c>
      <c r="G85" s="479"/>
      <c r="H85" s="480"/>
      <c r="I85" s="481"/>
      <c r="J85" s="482">
        <v>100</v>
      </c>
      <c r="K85" s="483"/>
      <c r="L85" s="262" t="str">
        <f t="shared" si="2"/>
        <v>OK</v>
      </c>
      <c r="M85" s="276"/>
      <c r="N85" s="88">
        <f>Risk_Computations_NC!Q69</f>
        <v>9</v>
      </c>
      <c r="O85" s="401">
        <f>Risk_Computations_NC!R69</f>
        <v>0</v>
      </c>
      <c r="P85" s="405" t="str">
        <f>IF(C85="","",Risk_Computations_NC!S69)</f>
        <v>P</v>
      </c>
      <c r="Q85" s="408" t="str">
        <f t="shared" si="3"/>
        <v>B</v>
      </c>
      <c r="R85" s="412">
        <f>Risk_Computations_NC!V69</f>
        <v>-100</v>
      </c>
      <c r="S85" s="268"/>
      <c r="T85" s="257">
        <f>IF($E$3=0,-1,IF($P85="","",Risk_Computations_NC!BP69))</f>
        <v>-1.2634525069314432E-2</v>
      </c>
      <c r="U85" s="258">
        <f>IF($E$3=0,-1,IF($P85="","",Risk_Computations_NC!BQ69))</f>
        <v>-1.4116026773205077E-2</v>
      </c>
      <c r="V85" s="259">
        <f>IF($E$3=0,-1,IF($P85="","",Risk_Computations_NC!BR69))</f>
        <v>-0.14616905804243918</v>
      </c>
      <c r="W85" s="260">
        <f t="shared" si="1"/>
        <v>-1.4116026773205077</v>
      </c>
      <c r="X85" s="289"/>
      <c r="Y85" s="268"/>
      <c r="Z85" s="268"/>
      <c r="AA85" s="268"/>
      <c r="AB85" s="268"/>
      <c r="AC85" s="268"/>
      <c r="AD85" s="268"/>
      <c r="AE85" s="268"/>
      <c r="AF85" s="268"/>
      <c r="AG85" s="269"/>
    </row>
    <row r="86" spans="1:33" x14ac:dyDescent="0.25">
      <c r="A86" s="289"/>
      <c r="B86" s="91">
        <v>65</v>
      </c>
      <c r="C86" s="478"/>
      <c r="D86" s="479"/>
      <c r="E86" s="479"/>
      <c r="F86" s="479"/>
      <c r="G86" s="479"/>
      <c r="H86" s="480"/>
      <c r="I86" s="481"/>
      <c r="J86" s="482"/>
      <c r="K86" s="483"/>
      <c r="L86" s="262" t="str">
        <f t="shared" si="2"/>
        <v/>
      </c>
      <c r="M86" s="276"/>
      <c r="N86" s="88" t="str">
        <f>Risk_Computations_NC!Q70</f>
        <v/>
      </c>
      <c r="O86" s="401" t="str">
        <f>Risk_Computations_NC!R70</f>
        <v/>
      </c>
      <c r="P86" s="405" t="str">
        <f>IF(C86="","",Risk_Computations_NC!S70)</f>
        <v/>
      </c>
      <c r="Q86" s="408" t="str">
        <f t="shared" si="3"/>
        <v/>
      </c>
      <c r="R86" s="412">
        <f>Risk_Computations_NC!V70</f>
        <v>0</v>
      </c>
      <c r="S86" s="268"/>
      <c r="T86" s="257" t="str">
        <f>IF($E$3=0,-1,IF($P86="","",Risk_Computations_NC!BP70))</f>
        <v/>
      </c>
      <c r="U86" s="258" t="str">
        <f>IF($E$3=0,-1,IF($P86="","",Risk_Computations_NC!BQ70))</f>
        <v/>
      </c>
      <c r="V86" s="259" t="str">
        <f>IF($E$3=0,-1,IF($P86="","",Risk_Computations_NC!BR70))</f>
        <v/>
      </c>
      <c r="W86" s="260" t="str">
        <f t="shared" si="1"/>
        <v/>
      </c>
      <c r="X86" s="289"/>
      <c r="Y86" s="268"/>
      <c r="Z86" s="268"/>
      <c r="AA86" s="268"/>
      <c r="AB86" s="268"/>
      <c r="AC86" s="268"/>
      <c r="AD86" s="268"/>
      <c r="AE86" s="268"/>
      <c r="AF86" s="268"/>
      <c r="AG86" s="269"/>
    </row>
    <row r="87" spans="1:33" x14ac:dyDescent="0.25">
      <c r="A87" s="289"/>
      <c r="B87" s="91">
        <v>66</v>
      </c>
      <c r="C87" s="478"/>
      <c r="D87" s="479"/>
      <c r="E87" s="479"/>
      <c r="F87" s="479"/>
      <c r="G87" s="479"/>
      <c r="H87" s="480"/>
      <c r="I87" s="481"/>
      <c r="J87" s="482"/>
      <c r="K87" s="483"/>
      <c r="L87" s="262" t="str">
        <f t="shared" si="2"/>
        <v/>
      </c>
      <c r="M87" s="276"/>
      <c r="N87" s="88" t="str">
        <f>Risk_Computations_NC!Q71</f>
        <v/>
      </c>
      <c r="O87" s="401" t="str">
        <f>Risk_Computations_NC!R71</f>
        <v/>
      </c>
      <c r="P87" s="405" t="str">
        <f>IF(C87="","",Risk_Computations_NC!S71)</f>
        <v/>
      </c>
      <c r="Q87" s="408" t="str">
        <f t="shared" si="3"/>
        <v/>
      </c>
      <c r="R87" s="412">
        <f>Risk_Computations_NC!V71</f>
        <v>0</v>
      </c>
      <c r="S87" s="268"/>
      <c r="T87" s="257" t="str">
        <f>IF($E$3=0,-1,IF($P87="","",Risk_Computations_NC!BP71))</f>
        <v/>
      </c>
      <c r="U87" s="258" t="str">
        <f>IF($E$3=0,-1,IF($P87="","",Risk_Computations_NC!BQ71))</f>
        <v/>
      </c>
      <c r="V87" s="259" t="str">
        <f>IF($E$3=0,-1,IF($P87="","",Risk_Computations_NC!BR71))</f>
        <v/>
      </c>
      <c r="W87" s="260" t="str">
        <f t="shared" ref="W87:W121" si="4">IF($E$3=0,-1,IF(P87="","",T87*I87+U87*J87+V87*K87))</f>
        <v/>
      </c>
      <c r="X87" s="289"/>
      <c r="Y87" s="268"/>
      <c r="Z87" s="268"/>
      <c r="AA87" s="268"/>
      <c r="AB87" s="268"/>
      <c r="AC87" s="268"/>
      <c r="AD87" s="268"/>
      <c r="AE87" s="268"/>
      <c r="AF87" s="268"/>
      <c r="AG87" s="269"/>
    </row>
    <row r="88" spans="1:33" x14ac:dyDescent="0.25">
      <c r="A88" s="289"/>
      <c r="B88" s="91">
        <v>67</v>
      </c>
      <c r="C88" s="478"/>
      <c r="D88" s="479"/>
      <c r="E88" s="479"/>
      <c r="F88" s="479"/>
      <c r="G88" s="479"/>
      <c r="H88" s="480"/>
      <c r="I88" s="481"/>
      <c r="J88" s="482"/>
      <c r="K88" s="483"/>
      <c r="L88" s="262" t="str">
        <f t="shared" ref="L88:L121" si="5">IF($E$3=0,"",IF(AND(I88=0,J88=0,K88=0),"",IF(AND(I88&gt;0,J88&gt;0),"ERR","OK")))</f>
        <v/>
      </c>
      <c r="M88" s="276"/>
      <c r="N88" s="88" t="str">
        <f>Risk_Computations_NC!Q72</f>
        <v/>
      </c>
      <c r="O88" s="401" t="str">
        <f>Risk_Computations_NC!R72</f>
        <v/>
      </c>
      <c r="P88" s="405" t="str">
        <f>IF(C88="","",Risk_Computations_NC!S72)</f>
        <v/>
      </c>
      <c r="Q88" s="408" t="str">
        <f t="shared" ref="Q88:Q121" si="6">IF(AND(I88&gt;0,K88=0),"P",IF(AND(I88&gt;0,K88&gt;0),"P", IF(AND(J88&gt;0,K88=0),"B",IF(AND(J88&gt;0,K88&gt;0),"B",IF(K88&gt;0,"T","")))))</f>
        <v/>
      </c>
      <c r="R88" s="412">
        <f>Risk_Computations_NC!V72</f>
        <v>0</v>
      </c>
      <c r="S88" s="268"/>
      <c r="T88" s="257" t="str">
        <f>IF($E$3=0,-1,IF($P88="","",Risk_Computations_NC!BP72))</f>
        <v/>
      </c>
      <c r="U88" s="258" t="str">
        <f>IF($E$3=0,-1,IF($P88="","",Risk_Computations_NC!BQ72))</f>
        <v/>
      </c>
      <c r="V88" s="259" t="str">
        <f>IF($E$3=0,-1,IF($P88="","",Risk_Computations_NC!BR72))</f>
        <v/>
      </c>
      <c r="W88" s="260" t="str">
        <f t="shared" si="4"/>
        <v/>
      </c>
      <c r="X88" s="289"/>
      <c r="Y88" s="268"/>
      <c r="Z88" s="268"/>
      <c r="AA88" s="268"/>
      <c r="AB88" s="268"/>
      <c r="AC88" s="268"/>
      <c r="AD88" s="268"/>
      <c r="AE88" s="268"/>
      <c r="AF88" s="268"/>
      <c r="AG88" s="269"/>
    </row>
    <row r="89" spans="1:33" x14ac:dyDescent="0.25">
      <c r="A89" s="289"/>
      <c r="B89" s="91">
        <v>68</v>
      </c>
      <c r="C89" s="478"/>
      <c r="D89" s="479"/>
      <c r="E89" s="479"/>
      <c r="F89" s="479"/>
      <c r="G89" s="479"/>
      <c r="H89" s="480"/>
      <c r="I89" s="481"/>
      <c r="J89" s="482"/>
      <c r="K89" s="483"/>
      <c r="L89" s="262" t="str">
        <f t="shared" si="5"/>
        <v/>
      </c>
      <c r="M89" s="276"/>
      <c r="N89" s="88" t="str">
        <f>Risk_Computations_NC!Q73</f>
        <v/>
      </c>
      <c r="O89" s="401" t="str">
        <f>Risk_Computations_NC!R73</f>
        <v/>
      </c>
      <c r="P89" s="405" t="str">
        <f>IF(C89="","",Risk_Computations_NC!S73)</f>
        <v/>
      </c>
      <c r="Q89" s="408" t="str">
        <f t="shared" si="6"/>
        <v/>
      </c>
      <c r="R89" s="412">
        <f>Risk_Computations_NC!V73</f>
        <v>0</v>
      </c>
      <c r="S89" s="268"/>
      <c r="T89" s="257" t="str">
        <f>IF($E$3=0,-1,IF($P89="","",Risk_Computations_NC!BP73))</f>
        <v/>
      </c>
      <c r="U89" s="258" t="str">
        <f>IF($E$3=0,-1,IF($P89="","",Risk_Computations_NC!BQ73))</f>
        <v/>
      </c>
      <c r="V89" s="259" t="str">
        <f>IF($E$3=0,-1,IF($P89="","",Risk_Computations_NC!BR73))</f>
        <v/>
      </c>
      <c r="W89" s="260" t="str">
        <f t="shared" si="4"/>
        <v/>
      </c>
      <c r="X89" s="289"/>
      <c r="Y89" s="268"/>
      <c r="Z89" s="268"/>
      <c r="AA89" s="268"/>
      <c r="AB89" s="268"/>
      <c r="AC89" s="268"/>
      <c r="AD89" s="268"/>
      <c r="AE89" s="268"/>
      <c r="AF89" s="268"/>
      <c r="AG89" s="269"/>
    </row>
    <row r="90" spans="1:33" x14ac:dyDescent="0.25">
      <c r="A90" s="289"/>
      <c r="B90" s="91">
        <v>69</v>
      </c>
      <c r="C90" s="478"/>
      <c r="D90" s="479"/>
      <c r="E90" s="479"/>
      <c r="F90" s="479"/>
      <c r="G90" s="479"/>
      <c r="H90" s="480"/>
      <c r="I90" s="481"/>
      <c r="J90" s="482"/>
      <c r="K90" s="483"/>
      <c r="L90" s="262" t="str">
        <f t="shared" si="5"/>
        <v/>
      </c>
      <c r="M90" s="276"/>
      <c r="N90" s="88" t="str">
        <f>Risk_Computations_NC!Q74</f>
        <v/>
      </c>
      <c r="O90" s="401" t="str">
        <f>Risk_Computations_NC!R74</f>
        <v/>
      </c>
      <c r="P90" s="405" t="str">
        <f>IF(C90="","",Risk_Computations_NC!S74)</f>
        <v/>
      </c>
      <c r="Q90" s="408" t="str">
        <f t="shared" si="6"/>
        <v/>
      </c>
      <c r="R90" s="412">
        <f>Risk_Computations_NC!V74</f>
        <v>0</v>
      </c>
      <c r="S90" s="268"/>
      <c r="T90" s="257" t="str">
        <f>IF($E$3=0,-1,IF($P90="","",Risk_Computations_NC!BP74))</f>
        <v/>
      </c>
      <c r="U90" s="258" t="str">
        <f>IF($E$3=0,-1,IF($P90="","",Risk_Computations_NC!BQ74))</f>
        <v/>
      </c>
      <c r="V90" s="259" t="str">
        <f>IF($E$3=0,-1,IF($P90="","",Risk_Computations_NC!BR74))</f>
        <v/>
      </c>
      <c r="W90" s="260" t="str">
        <f t="shared" si="4"/>
        <v/>
      </c>
      <c r="X90" s="289"/>
      <c r="Y90" s="268"/>
      <c r="Z90" s="268"/>
      <c r="AA90" s="268"/>
      <c r="AB90" s="268"/>
      <c r="AC90" s="268"/>
      <c r="AD90" s="268"/>
      <c r="AE90" s="268"/>
      <c r="AF90" s="268"/>
      <c r="AG90" s="269"/>
    </row>
    <row r="91" spans="1:33" x14ac:dyDescent="0.25">
      <c r="A91" s="289"/>
      <c r="B91" s="91">
        <v>70</v>
      </c>
      <c r="C91" s="478"/>
      <c r="D91" s="479"/>
      <c r="E91" s="479"/>
      <c r="F91" s="479"/>
      <c r="G91" s="479"/>
      <c r="H91" s="480"/>
      <c r="I91" s="481"/>
      <c r="J91" s="482"/>
      <c r="K91" s="483"/>
      <c r="L91" s="262" t="str">
        <f t="shared" si="5"/>
        <v/>
      </c>
      <c r="M91" s="276"/>
      <c r="N91" s="88" t="str">
        <f>Risk_Computations_NC!Q75</f>
        <v/>
      </c>
      <c r="O91" s="401" t="str">
        <f>Risk_Computations_NC!R75</f>
        <v/>
      </c>
      <c r="P91" s="405" t="str">
        <f>IF(C91="","",Risk_Computations_NC!S75)</f>
        <v/>
      </c>
      <c r="Q91" s="408" t="str">
        <f t="shared" si="6"/>
        <v/>
      </c>
      <c r="R91" s="412">
        <f>Risk_Computations_NC!V75</f>
        <v>0</v>
      </c>
      <c r="S91" s="268"/>
      <c r="T91" s="257" t="str">
        <f>IF($E$3=0,-1,IF($P91="","",Risk_Computations_NC!BP75))</f>
        <v/>
      </c>
      <c r="U91" s="258" t="str">
        <f>IF($E$3=0,-1,IF($P91="","",Risk_Computations_NC!BQ75))</f>
        <v/>
      </c>
      <c r="V91" s="259" t="str">
        <f>IF($E$3=0,-1,IF($P91="","",Risk_Computations_NC!BR75))</f>
        <v/>
      </c>
      <c r="W91" s="260" t="str">
        <f t="shared" si="4"/>
        <v/>
      </c>
      <c r="X91" s="289"/>
      <c r="Y91" s="268"/>
      <c r="Z91" s="268"/>
      <c r="AA91" s="268"/>
      <c r="AB91" s="268"/>
      <c r="AC91" s="268"/>
      <c r="AD91" s="268"/>
      <c r="AE91" s="268"/>
      <c r="AF91" s="268"/>
      <c r="AG91" s="269"/>
    </row>
    <row r="92" spans="1:33" x14ac:dyDescent="0.25">
      <c r="A92" s="289"/>
      <c r="B92" s="91">
        <v>71</v>
      </c>
      <c r="C92" s="478"/>
      <c r="D92" s="479"/>
      <c r="E92" s="479"/>
      <c r="F92" s="479"/>
      <c r="G92" s="479"/>
      <c r="H92" s="480"/>
      <c r="I92" s="481"/>
      <c r="J92" s="482"/>
      <c r="K92" s="483"/>
      <c r="L92" s="262" t="str">
        <f t="shared" si="5"/>
        <v/>
      </c>
      <c r="M92" s="276"/>
      <c r="N92" s="88" t="str">
        <f>Risk_Computations_NC!Q76</f>
        <v/>
      </c>
      <c r="O92" s="401" t="str">
        <f>Risk_Computations_NC!R76</f>
        <v/>
      </c>
      <c r="P92" s="405" t="str">
        <f>IF(C92="","",Risk_Computations_NC!S76)</f>
        <v/>
      </c>
      <c r="Q92" s="408" t="str">
        <f t="shared" si="6"/>
        <v/>
      </c>
      <c r="R92" s="412">
        <f>Risk_Computations_NC!V76</f>
        <v>0</v>
      </c>
      <c r="S92" s="268"/>
      <c r="T92" s="257" t="str">
        <f>IF($E$3=0,-1,IF($P92="","",Risk_Computations_NC!BP76))</f>
        <v/>
      </c>
      <c r="U92" s="258" t="str">
        <f>IF($E$3=0,-1,IF($P92="","",Risk_Computations_NC!BQ76))</f>
        <v/>
      </c>
      <c r="V92" s="259" t="str">
        <f>IF($E$3=0,-1,IF($P92="","",Risk_Computations_NC!BR76))</f>
        <v/>
      </c>
      <c r="W92" s="260" t="str">
        <f t="shared" si="4"/>
        <v/>
      </c>
      <c r="X92" s="289"/>
      <c r="Y92" s="268"/>
      <c r="Z92" s="268"/>
      <c r="AA92" s="268"/>
      <c r="AB92" s="268"/>
      <c r="AC92" s="268"/>
      <c r="AD92" s="268"/>
      <c r="AE92" s="268"/>
      <c r="AF92" s="268"/>
      <c r="AG92" s="269"/>
    </row>
    <row r="93" spans="1:33" x14ac:dyDescent="0.25">
      <c r="A93" s="289"/>
      <c r="B93" s="91">
        <v>72</v>
      </c>
      <c r="C93" s="478"/>
      <c r="D93" s="479"/>
      <c r="E93" s="479"/>
      <c r="F93" s="479"/>
      <c r="G93" s="479"/>
      <c r="H93" s="480"/>
      <c r="I93" s="481"/>
      <c r="J93" s="482"/>
      <c r="K93" s="483"/>
      <c r="L93" s="262" t="str">
        <f t="shared" si="5"/>
        <v/>
      </c>
      <c r="M93" s="276"/>
      <c r="N93" s="88" t="str">
        <f>Risk_Computations_NC!Q77</f>
        <v/>
      </c>
      <c r="O93" s="401" t="str">
        <f>Risk_Computations_NC!R77</f>
        <v/>
      </c>
      <c r="P93" s="405" t="str">
        <f>IF(C93="","",Risk_Computations_NC!S77)</f>
        <v/>
      </c>
      <c r="Q93" s="408" t="str">
        <f t="shared" si="6"/>
        <v/>
      </c>
      <c r="R93" s="412">
        <f>Risk_Computations_NC!V77</f>
        <v>0</v>
      </c>
      <c r="S93" s="268"/>
      <c r="T93" s="257" t="str">
        <f>IF($E$3=0,-1,IF($P93="","",Risk_Computations_NC!BP77))</f>
        <v/>
      </c>
      <c r="U93" s="258" t="str">
        <f>IF($E$3=0,-1,IF($P93="","",Risk_Computations_NC!BQ77))</f>
        <v/>
      </c>
      <c r="V93" s="259" t="str">
        <f>IF($E$3=0,-1,IF($P93="","",Risk_Computations_NC!BR77))</f>
        <v/>
      </c>
      <c r="W93" s="260" t="str">
        <f t="shared" si="4"/>
        <v/>
      </c>
      <c r="X93" s="289"/>
      <c r="Y93" s="268"/>
      <c r="Z93" s="268"/>
      <c r="AA93" s="268"/>
      <c r="AB93" s="268"/>
      <c r="AC93" s="268"/>
      <c r="AD93" s="268"/>
      <c r="AE93" s="268"/>
      <c r="AF93" s="268"/>
      <c r="AG93" s="269"/>
    </row>
    <row r="94" spans="1:33" x14ac:dyDescent="0.25">
      <c r="A94" s="289"/>
      <c r="B94" s="91">
        <v>73</v>
      </c>
      <c r="C94" s="478"/>
      <c r="D94" s="479"/>
      <c r="E94" s="479"/>
      <c r="F94" s="479"/>
      <c r="G94" s="479"/>
      <c r="H94" s="480"/>
      <c r="I94" s="481"/>
      <c r="J94" s="482"/>
      <c r="K94" s="483"/>
      <c r="L94" s="262" t="str">
        <f t="shared" si="5"/>
        <v/>
      </c>
      <c r="M94" s="276"/>
      <c r="N94" s="88" t="str">
        <f>Risk_Computations_NC!Q78</f>
        <v/>
      </c>
      <c r="O94" s="401" t="str">
        <f>Risk_Computations_NC!R78</f>
        <v/>
      </c>
      <c r="P94" s="405" t="str">
        <f>IF(C94="","",Risk_Computations_NC!S78)</f>
        <v/>
      </c>
      <c r="Q94" s="408" t="str">
        <f t="shared" si="6"/>
        <v/>
      </c>
      <c r="R94" s="412">
        <f>Risk_Computations_NC!V78</f>
        <v>0</v>
      </c>
      <c r="S94" s="268"/>
      <c r="T94" s="257" t="str">
        <f>IF($E$3=0,-1,IF($P94="","",Risk_Computations_NC!BP78))</f>
        <v/>
      </c>
      <c r="U94" s="258" t="str">
        <f>IF($E$3=0,-1,IF($P94="","",Risk_Computations_NC!BQ78))</f>
        <v/>
      </c>
      <c r="V94" s="259" t="str">
        <f>IF($E$3=0,-1,IF($P94="","",Risk_Computations_NC!BR78))</f>
        <v/>
      </c>
      <c r="W94" s="260" t="str">
        <f t="shared" si="4"/>
        <v/>
      </c>
      <c r="X94" s="289"/>
      <c r="Y94" s="268"/>
      <c r="Z94" s="268"/>
      <c r="AA94" s="268"/>
      <c r="AB94" s="268"/>
      <c r="AC94" s="268"/>
      <c r="AD94" s="268"/>
      <c r="AE94" s="268"/>
      <c r="AF94" s="268"/>
      <c r="AG94" s="269"/>
    </row>
    <row r="95" spans="1:33" x14ac:dyDescent="0.25">
      <c r="A95" s="289"/>
      <c r="B95" s="91">
        <v>74</v>
      </c>
      <c r="C95" s="478"/>
      <c r="D95" s="479"/>
      <c r="E95" s="479"/>
      <c r="F95" s="479"/>
      <c r="G95" s="479"/>
      <c r="H95" s="480"/>
      <c r="I95" s="481"/>
      <c r="J95" s="482"/>
      <c r="K95" s="483"/>
      <c r="L95" s="262" t="str">
        <f t="shared" si="5"/>
        <v/>
      </c>
      <c r="M95" s="276"/>
      <c r="N95" s="88" t="str">
        <f>Risk_Computations_NC!Q79</f>
        <v/>
      </c>
      <c r="O95" s="401" t="str">
        <f>Risk_Computations_NC!R79</f>
        <v/>
      </c>
      <c r="P95" s="405" t="str">
        <f>IF(C95="","",Risk_Computations_NC!S79)</f>
        <v/>
      </c>
      <c r="Q95" s="408" t="str">
        <f t="shared" si="6"/>
        <v/>
      </c>
      <c r="R95" s="412">
        <f>Risk_Computations_NC!V79</f>
        <v>0</v>
      </c>
      <c r="S95" s="268"/>
      <c r="T95" s="257" t="str">
        <f>IF($E$3=0,-1,IF($P95="","",Risk_Computations_NC!BP79))</f>
        <v/>
      </c>
      <c r="U95" s="258" t="str">
        <f>IF($E$3=0,-1,IF($P95="","",Risk_Computations_NC!BQ79))</f>
        <v/>
      </c>
      <c r="V95" s="259" t="str">
        <f>IF($E$3=0,-1,IF($P95="","",Risk_Computations_NC!BR79))</f>
        <v/>
      </c>
      <c r="W95" s="260" t="str">
        <f t="shared" si="4"/>
        <v/>
      </c>
      <c r="X95" s="289"/>
      <c r="Y95" s="268"/>
      <c r="Z95" s="268"/>
      <c r="AA95" s="268"/>
      <c r="AB95" s="268"/>
      <c r="AC95" s="268"/>
      <c r="AD95" s="268"/>
      <c r="AE95" s="268"/>
      <c r="AF95" s="268"/>
      <c r="AG95" s="269"/>
    </row>
    <row r="96" spans="1:33" x14ac:dyDescent="0.25">
      <c r="A96" s="289"/>
      <c r="B96" s="91">
        <v>75</v>
      </c>
      <c r="C96" s="478"/>
      <c r="D96" s="479"/>
      <c r="E96" s="479"/>
      <c r="F96" s="479"/>
      <c r="G96" s="479"/>
      <c r="H96" s="480"/>
      <c r="I96" s="481"/>
      <c r="J96" s="482"/>
      <c r="K96" s="483"/>
      <c r="L96" s="262" t="str">
        <f t="shared" si="5"/>
        <v/>
      </c>
      <c r="M96" s="276"/>
      <c r="N96" s="88" t="str">
        <f>Risk_Computations_NC!Q80</f>
        <v/>
      </c>
      <c r="O96" s="401" t="str">
        <f>Risk_Computations_NC!R80</f>
        <v/>
      </c>
      <c r="P96" s="405" t="str">
        <f>IF(C96="","",Risk_Computations_NC!S80)</f>
        <v/>
      </c>
      <c r="Q96" s="408" t="str">
        <f t="shared" si="6"/>
        <v/>
      </c>
      <c r="R96" s="412">
        <f>Risk_Computations_NC!V80</f>
        <v>0</v>
      </c>
      <c r="S96" s="268"/>
      <c r="T96" s="257" t="str">
        <f>IF($E$3=0,-1,IF($P96="","",Risk_Computations_NC!BP80))</f>
        <v/>
      </c>
      <c r="U96" s="258" t="str">
        <f>IF($E$3=0,-1,IF($P96="","",Risk_Computations_NC!BQ80))</f>
        <v/>
      </c>
      <c r="V96" s="259" t="str">
        <f>IF($E$3=0,-1,IF($P96="","",Risk_Computations_NC!BR80))</f>
        <v/>
      </c>
      <c r="W96" s="260" t="str">
        <f t="shared" si="4"/>
        <v/>
      </c>
      <c r="X96" s="289"/>
      <c r="Y96" s="268"/>
      <c r="Z96" s="268"/>
      <c r="AA96" s="268"/>
      <c r="AB96" s="268"/>
      <c r="AC96" s="268"/>
      <c r="AD96" s="268"/>
      <c r="AE96" s="268"/>
      <c r="AF96" s="268"/>
      <c r="AG96" s="269"/>
    </row>
    <row r="97" spans="1:33" x14ac:dyDescent="0.25">
      <c r="A97" s="289"/>
      <c r="B97" s="91">
        <v>76</v>
      </c>
      <c r="C97" s="478"/>
      <c r="D97" s="479"/>
      <c r="E97" s="479"/>
      <c r="F97" s="479"/>
      <c r="G97" s="479"/>
      <c r="H97" s="480"/>
      <c r="I97" s="481"/>
      <c r="J97" s="482"/>
      <c r="K97" s="483"/>
      <c r="L97" s="262" t="str">
        <f t="shared" si="5"/>
        <v/>
      </c>
      <c r="M97" s="276"/>
      <c r="N97" s="88" t="str">
        <f>Risk_Computations_NC!Q81</f>
        <v/>
      </c>
      <c r="O97" s="401" t="str">
        <f>Risk_Computations_NC!R81</f>
        <v/>
      </c>
      <c r="P97" s="405" t="str">
        <f>IF(C97="","",Risk_Computations_NC!S81)</f>
        <v/>
      </c>
      <c r="Q97" s="408" t="str">
        <f t="shared" si="6"/>
        <v/>
      </c>
      <c r="R97" s="412">
        <f>Risk_Computations_NC!V81</f>
        <v>0</v>
      </c>
      <c r="S97" s="268"/>
      <c r="T97" s="257" t="str">
        <f>IF($E$3=0,-1,IF($P97="","",Risk_Computations_NC!BP81))</f>
        <v/>
      </c>
      <c r="U97" s="258" t="str">
        <f>IF($E$3=0,-1,IF($P97="","",Risk_Computations_NC!BQ81))</f>
        <v/>
      </c>
      <c r="V97" s="259" t="str">
        <f>IF($E$3=0,-1,IF($P97="","",Risk_Computations_NC!BR81))</f>
        <v/>
      </c>
      <c r="W97" s="260" t="str">
        <f t="shared" si="4"/>
        <v/>
      </c>
      <c r="X97" s="289"/>
      <c r="Y97" s="268"/>
      <c r="Z97" s="268"/>
      <c r="AA97" s="268"/>
      <c r="AB97" s="268"/>
      <c r="AC97" s="268"/>
      <c r="AD97" s="268"/>
      <c r="AE97" s="268"/>
      <c r="AF97" s="268"/>
      <c r="AG97" s="269"/>
    </row>
    <row r="98" spans="1:33" x14ac:dyDescent="0.25">
      <c r="A98" s="289"/>
      <c r="B98" s="91">
        <v>77</v>
      </c>
      <c r="C98" s="478"/>
      <c r="D98" s="479"/>
      <c r="E98" s="479"/>
      <c r="F98" s="479"/>
      <c r="G98" s="479"/>
      <c r="H98" s="480"/>
      <c r="I98" s="481"/>
      <c r="J98" s="482"/>
      <c r="K98" s="483"/>
      <c r="L98" s="262" t="str">
        <f t="shared" si="5"/>
        <v/>
      </c>
      <c r="M98" s="276"/>
      <c r="N98" s="88" t="str">
        <f>Risk_Computations_NC!Q82</f>
        <v/>
      </c>
      <c r="O98" s="401" t="str">
        <f>Risk_Computations_NC!R82</f>
        <v/>
      </c>
      <c r="P98" s="405" t="str">
        <f>IF(C98="","",Risk_Computations_NC!S82)</f>
        <v/>
      </c>
      <c r="Q98" s="408" t="str">
        <f t="shared" si="6"/>
        <v/>
      </c>
      <c r="R98" s="412">
        <f>Risk_Computations_NC!V82</f>
        <v>0</v>
      </c>
      <c r="S98" s="268"/>
      <c r="T98" s="257" t="str">
        <f>IF($E$3=0,-1,IF($P98="","",Risk_Computations_NC!BP82))</f>
        <v/>
      </c>
      <c r="U98" s="258" t="str">
        <f>IF($E$3=0,-1,IF($P98="","",Risk_Computations_NC!BQ82))</f>
        <v/>
      </c>
      <c r="V98" s="259" t="str">
        <f>IF($E$3=0,-1,IF($P98="","",Risk_Computations_NC!BR82))</f>
        <v/>
      </c>
      <c r="W98" s="260" t="str">
        <f t="shared" si="4"/>
        <v/>
      </c>
      <c r="X98" s="289"/>
      <c r="Y98" s="268"/>
      <c r="Z98" s="268"/>
      <c r="AA98" s="268"/>
      <c r="AB98" s="268"/>
      <c r="AC98" s="268"/>
      <c r="AD98" s="268"/>
      <c r="AE98" s="268"/>
      <c r="AF98" s="268"/>
      <c r="AG98" s="269"/>
    </row>
    <row r="99" spans="1:33" x14ac:dyDescent="0.25">
      <c r="A99" s="289"/>
      <c r="B99" s="91">
        <v>78</v>
      </c>
      <c r="C99" s="478"/>
      <c r="D99" s="479"/>
      <c r="E99" s="479"/>
      <c r="F99" s="479"/>
      <c r="G99" s="479"/>
      <c r="H99" s="480"/>
      <c r="I99" s="481"/>
      <c r="J99" s="482"/>
      <c r="K99" s="483"/>
      <c r="L99" s="262" t="str">
        <f t="shared" si="5"/>
        <v/>
      </c>
      <c r="M99" s="276"/>
      <c r="N99" s="88" t="str">
        <f>Risk_Computations_NC!Q83</f>
        <v/>
      </c>
      <c r="O99" s="401" t="str">
        <f>Risk_Computations_NC!R83</f>
        <v/>
      </c>
      <c r="P99" s="405" t="str">
        <f>IF(C99="","",Risk_Computations_NC!S83)</f>
        <v/>
      </c>
      <c r="Q99" s="408" t="str">
        <f t="shared" si="6"/>
        <v/>
      </c>
      <c r="R99" s="412">
        <f>Risk_Computations_NC!V83</f>
        <v>0</v>
      </c>
      <c r="S99" s="268"/>
      <c r="T99" s="257" t="str">
        <f>IF($E$3=0,-1,IF($P99="","",Risk_Computations_NC!BP83))</f>
        <v/>
      </c>
      <c r="U99" s="258" t="str">
        <f>IF($E$3=0,-1,IF($P99="","",Risk_Computations_NC!BQ83))</f>
        <v/>
      </c>
      <c r="V99" s="259" t="str">
        <f>IF($E$3=0,-1,IF($P99="","",Risk_Computations_NC!BR83))</f>
        <v/>
      </c>
      <c r="W99" s="260" t="str">
        <f t="shared" si="4"/>
        <v/>
      </c>
      <c r="X99" s="289"/>
      <c r="Y99" s="268"/>
      <c r="Z99" s="268"/>
      <c r="AA99" s="268"/>
      <c r="AB99" s="268"/>
      <c r="AC99" s="268"/>
      <c r="AD99" s="268"/>
      <c r="AE99" s="268"/>
      <c r="AF99" s="268"/>
      <c r="AG99" s="269"/>
    </row>
    <row r="100" spans="1:33" x14ac:dyDescent="0.25">
      <c r="A100" s="289"/>
      <c r="B100" s="91">
        <v>79</v>
      </c>
      <c r="C100" s="478"/>
      <c r="D100" s="479"/>
      <c r="E100" s="479"/>
      <c r="F100" s="479"/>
      <c r="G100" s="479"/>
      <c r="H100" s="480"/>
      <c r="I100" s="481"/>
      <c r="J100" s="482"/>
      <c r="K100" s="483"/>
      <c r="L100" s="262" t="str">
        <f t="shared" si="5"/>
        <v/>
      </c>
      <c r="M100" s="276"/>
      <c r="N100" s="88" t="str">
        <f>Risk_Computations_NC!Q84</f>
        <v/>
      </c>
      <c r="O100" s="401" t="str">
        <f>Risk_Computations_NC!R84</f>
        <v/>
      </c>
      <c r="P100" s="405" t="str">
        <f>IF(C100="","",Risk_Computations_NC!S84)</f>
        <v/>
      </c>
      <c r="Q100" s="408" t="str">
        <f t="shared" si="6"/>
        <v/>
      </c>
      <c r="R100" s="412">
        <f>Risk_Computations_NC!V84</f>
        <v>0</v>
      </c>
      <c r="S100" s="268"/>
      <c r="T100" s="257" t="str">
        <f>IF($E$3=0,-1,IF($P100="","",Risk_Computations_NC!BP84))</f>
        <v/>
      </c>
      <c r="U100" s="258" t="str">
        <f>IF($E$3=0,-1,IF($P100="","",Risk_Computations_NC!BQ84))</f>
        <v/>
      </c>
      <c r="V100" s="259" t="str">
        <f>IF($E$3=0,-1,IF($P100="","",Risk_Computations_NC!BR84))</f>
        <v/>
      </c>
      <c r="W100" s="260" t="str">
        <f t="shared" si="4"/>
        <v/>
      </c>
      <c r="X100" s="289"/>
      <c r="Y100" s="268"/>
      <c r="Z100" s="268"/>
      <c r="AA100" s="268"/>
      <c r="AB100" s="268"/>
      <c r="AC100" s="268"/>
      <c r="AD100" s="268"/>
      <c r="AE100" s="268"/>
      <c r="AF100" s="268"/>
      <c r="AG100" s="269"/>
    </row>
    <row r="101" spans="1:33" x14ac:dyDescent="0.25">
      <c r="A101" s="289"/>
      <c r="B101" s="91">
        <v>80</v>
      </c>
      <c r="C101" s="478"/>
      <c r="D101" s="479"/>
      <c r="E101" s="479"/>
      <c r="F101" s="479"/>
      <c r="G101" s="479"/>
      <c r="H101" s="480"/>
      <c r="I101" s="481"/>
      <c r="J101" s="482"/>
      <c r="K101" s="483"/>
      <c r="L101" s="262" t="str">
        <f t="shared" si="5"/>
        <v/>
      </c>
      <c r="M101" s="276"/>
      <c r="N101" s="88" t="str">
        <f>Risk_Computations_NC!Q85</f>
        <v/>
      </c>
      <c r="O101" s="401" t="str">
        <f>Risk_Computations_NC!R85</f>
        <v/>
      </c>
      <c r="P101" s="405" t="str">
        <f>IF(C101="","",Risk_Computations_NC!S85)</f>
        <v/>
      </c>
      <c r="Q101" s="408" t="str">
        <f t="shared" si="6"/>
        <v/>
      </c>
      <c r="R101" s="412">
        <f>Risk_Computations_NC!V85</f>
        <v>0</v>
      </c>
      <c r="S101" s="268"/>
      <c r="T101" s="257" t="str">
        <f>IF($E$3=0,-1,IF($P101="","",Risk_Computations_NC!BP85))</f>
        <v/>
      </c>
      <c r="U101" s="258" t="str">
        <f>IF($E$3=0,-1,IF($P101="","",Risk_Computations_NC!BQ85))</f>
        <v/>
      </c>
      <c r="V101" s="259" t="str">
        <f>IF($E$3=0,-1,IF($P101="","",Risk_Computations_NC!BR85))</f>
        <v/>
      </c>
      <c r="W101" s="260" t="str">
        <f t="shared" si="4"/>
        <v/>
      </c>
      <c r="X101" s="289"/>
      <c r="Y101" s="268"/>
      <c r="Z101" s="268"/>
      <c r="AA101" s="268"/>
      <c r="AB101" s="268"/>
      <c r="AC101" s="268"/>
      <c r="AD101" s="268"/>
      <c r="AE101" s="268"/>
      <c r="AF101" s="268"/>
      <c r="AG101" s="269"/>
    </row>
    <row r="102" spans="1:33" x14ac:dyDescent="0.25">
      <c r="A102" s="289"/>
      <c r="B102" s="91">
        <v>81</v>
      </c>
      <c r="C102" s="478"/>
      <c r="D102" s="479"/>
      <c r="E102" s="479"/>
      <c r="F102" s="479"/>
      <c r="G102" s="479"/>
      <c r="H102" s="480"/>
      <c r="I102" s="481"/>
      <c r="J102" s="482"/>
      <c r="K102" s="483"/>
      <c r="L102" s="262" t="str">
        <f t="shared" si="5"/>
        <v/>
      </c>
      <c r="M102" s="276"/>
      <c r="N102" s="88" t="str">
        <f>Risk_Computations_NC!Q86</f>
        <v/>
      </c>
      <c r="O102" s="401" t="str">
        <f>Risk_Computations_NC!R86</f>
        <v/>
      </c>
      <c r="P102" s="405" t="str">
        <f>IF(C102="","",Risk_Computations_NC!S86)</f>
        <v/>
      </c>
      <c r="Q102" s="408" t="str">
        <f t="shared" si="6"/>
        <v/>
      </c>
      <c r="R102" s="412">
        <f>Risk_Computations_NC!V86</f>
        <v>0</v>
      </c>
      <c r="S102" s="268"/>
      <c r="T102" s="257" t="str">
        <f>IF($E$3=0,-1,IF($P102="","",Risk_Computations_NC!BP86))</f>
        <v/>
      </c>
      <c r="U102" s="258" t="str">
        <f>IF($E$3=0,-1,IF($P102="","",Risk_Computations_NC!BQ86))</f>
        <v/>
      </c>
      <c r="V102" s="259" t="str">
        <f>IF($E$3=0,-1,IF($P102="","",Risk_Computations_NC!BR86))</f>
        <v/>
      </c>
      <c r="W102" s="260" t="str">
        <f t="shared" si="4"/>
        <v/>
      </c>
      <c r="X102" s="289"/>
      <c r="Y102" s="268"/>
      <c r="Z102" s="268"/>
      <c r="AA102" s="268"/>
      <c r="AB102" s="268"/>
      <c r="AC102" s="268"/>
      <c r="AD102" s="268"/>
      <c r="AE102" s="268"/>
      <c r="AF102" s="268"/>
      <c r="AG102" s="269"/>
    </row>
    <row r="103" spans="1:33" x14ac:dyDescent="0.25">
      <c r="A103" s="289"/>
      <c r="B103" s="91">
        <v>82</v>
      </c>
      <c r="C103" s="478"/>
      <c r="D103" s="479"/>
      <c r="E103" s="479"/>
      <c r="F103" s="479"/>
      <c r="G103" s="479"/>
      <c r="H103" s="480"/>
      <c r="I103" s="481"/>
      <c r="J103" s="482"/>
      <c r="K103" s="483"/>
      <c r="L103" s="262" t="str">
        <f t="shared" si="5"/>
        <v/>
      </c>
      <c r="M103" s="276"/>
      <c r="N103" s="88" t="str">
        <f>Risk_Computations_NC!Q87</f>
        <v/>
      </c>
      <c r="O103" s="401" t="str">
        <f>Risk_Computations_NC!R87</f>
        <v/>
      </c>
      <c r="P103" s="405" t="str">
        <f>IF(C103="","",Risk_Computations_NC!S87)</f>
        <v/>
      </c>
      <c r="Q103" s="408" t="str">
        <f t="shared" si="6"/>
        <v/>
      </c>
      <c r="R103" s="412">
        <f>Risk_Computations_NC!V87</f>
        <v>0</v>
      </c>
      <c r="S103" s="268"/>
      <c r="T103" s="257" t="str">
        <f>IF($E$3=0,-1,IF($P103="","",Risk_Computations_NC!BP87))</f>
        <v/>
      </c>
      <c r="U103" s="258" t="str">
        <f>IF($E$3=0,-1,IF($P103="","",Risk_Computations_NC!BQ87))</f>
        <v/>
      </c>
      <c r="V103" s="259" t="str">
        <f>IF($E$3=0,-1,IF($P103="","",Risk_Computations_NC!BR87))</f>
        <v/>
      </c>
      <c r="W103" s="260" t="str">
        <f t="shared" si="4"/>
        <v/>
      </c>
      <c r="X103" s="289"/>
      <c r="Y103" s="268"/>
      <c r="Z103" s="268"/>
      <c r="AA103" s="268"/>
      <c r="AB103" s="268"/>
      <c r="AC103" s="268"/>
      <c r="AD103" s="268"/>
      <c r="AE103" s="268"/>
      <c r="AF103" s="268"/>
      <c r="AG103" s="269"/>
    </row>
    <row r="104" spans="1:33" x14ac:dyDescent="0.25">
      <c r="A104" s="289"/>
      <c r="B104" s="91">
        <v>83</v>
      </c>
      <c r="C104" s="478"/>
      <c r="D104" s="479"/>
      <c r="E104" s="479"/>
      <c r="F104" s="479"/>
      <c r="G104" s="479"/>
      <c r="H104" s="480"/>
      <c r="I104" s="481"/>
      <c r="J104" s="482"/>
      <c r="K104" s="483"/>
      <c r="L104" s="262" t="str">
        <f t="shared" si="5"/>
        <v/>
      </c>
      <c r="M104" s="276"/>
      <c r="N104" s="88" t="str">
        <f>Risk_Computations_NC!Q88</f>
        <v/>
      </c>
      <c r="O104" s="401" t="str">
        <f>Risk_Computations_NC!R88</f>
        <v/>
      </c>
      <c r="P104" s="405" t="str">
        <f>IF(C104="","",Risk_Computations_NC!S88)</f>
        <v/>
      </c>
      <c r="Q104" s="408" t="str">
        <f t="shared" si="6"/>
        <v/>
      </c>
      <c r="R104" s="412">
        <f>Risk_Computations_NC!V88</f>
        <v>0</v>
      </c>
      <c r="S104" s="268"/>
      <c r="T104" s="257" t="str">
        <f>IF($E$3=0,-1,IF($P104="","",Risk_Computations_NC!BP88))</f>
        <v/>
      </c>
      <c r="U104" s="258" t="str">
        <f>IF($E$3=0,-1,IF($P104="","",Risk_Computations_NC!BQ88))</f>
        <v/>
      </c>
      <c r="V104" s="259" t="str">
        <f>IF($E$3=0,-1,IF($P104="","",Risk_Computations_NC!BR88))</f>
        <v/>
      </c>
      <c r="W104" s="260" t="str">
        <f t="shared" si="4"/>
        <v/>
      </c>
      <c r="X104" s="289"/>
      <c r="Y104" s="268"/>
      <c r="Z104" s="268"/>
      <c r="AA104" s="268"/>
      <c r="AB104" s="268"/>
      <c r="AC104" s="268"/>
      <c r="AD104" s="268"/>
      <c r="AE104" s="268"/>
      <c r="AF104" s="268"/>
      <c r="AG104" s="269"/>
    </row>
    <row r="105" spans="1:33" x14ac:dyDescent="0.25">
      <c r="A105" s="289"/>
      <c r="B105" s="91">
        <v>84</v>
      </c>
      <c r="C105" s="478"/>
      <c r="D105" s="479"/>
      <c r="E105" s="479"/>
      <c r="F105" s="479"/>
      <c r="G105" s="479"/>
      <c r="H105" s="480"/>
      <c r="I105" s="481"/>
      <c r="J105" s="482"/>
      <c r="K105" s="483"/>
      <c r="L105" s="262" t="str">
        <f t="shared" si="5"/>
        <v/>
      </c>
      <c r="M105" s="276"/>
      <c r="N105" s="88" t="str">
        <f>Risk_Computations_NC!Q89</f>
        <v/>
      </c>
      <c r="O105" s="401" t="str">
        <f>Risk_Computations_NC!R89</f>
        <v/>
      </c>
      <c r="P105" s="405" t="str">
        <f>IF(C105="","",Risk_Computations_NC!S89)</f>
        <v/>
      </c>
      <c r="Q105" s="408" t="str">
        <f t="shared" si="6"/>
        <v/>
      </c>
      <c r="R105" s="412">
        <f>Risk_Computations_NC!V89</f>
        <v>0</v>
      </c>
      <c r="S105" s="268"/>
      <c r="T105" s="257" t="str">
        <f>IF($E$3=0,-1,IF($P105="","",Risk_Computations_NC!BP89))</f>
        <v/>
      </c>
      <c r="U105" s="258" t="str">
        <f>IF($E$3=0,-1,IF($P105="","",Risk_Computations_NC!BQ89))</f>
        <v/>
      </c>
      <c r="V105" s="259" t="str">
        <f>IF($E$3=0,-1,IF($P105="","",Risk_Computations_NC!BR89))</f>
        <v/>
      </c>
      <c r="W105" s="260" t="str">
        <f t="shared" si="4"/>
        <v/>
      </c>
      <c r="X105" s="289"/>
      <c r="Y105" s="268"/>
      <c r="Z105" s="268"/>
      <c r="AA105" s="268"/>
      <c r="AB105" s="268"/>
      <c r="AC105" s="268"/>
      <c r="AD105" s="268"/>
      <c r="AE105" s="268"/>
      <c r="AF105" s="268"/>
      <c r="AG105" s="269"/>
    </row>
    <row r="106" spans="1:33" x14ac:dyDescent="0.25">
      <c r="A106" s="289"/>
      <c r="B106" s="91">
        <v>85</v>
      </c>
      <c r="C106" s="478"/>
      <c r="D106" s="479"/>
      <c r="E106" s="479"/>
      <c r="F106" s="479"/>
      <c r="G106" s="479"/>
      <c r="H106" s="480"/>
      <c r="I106" s="481"/>
      <c r="J106" s="482"/>
      <c r="K106" s="483"/>
      <c r="L106" s="262" t="str">
        <f t="shared" si="5"/>
        <v/>
      </c>
      <c r="M106" s="276"/>
      <c r="N106" s="88" t="str">
        <f>Risk_Computations_NC!Q90</f>
        <v/>
      </c>
      <c r="O106" s="401" t="str">
        <f>Risk_Computations_NC!R90</f>
        <v/>
      </c>
      <c r="P106" s="405" t="str">
        <f>IF(C106="","",Risk_Computations_NC!S90)</f>
        <v/>
      </c>
      <c r="Q106" s="408" t="str">
        <f t="shared" si="6"/>
        <v/>
      </c>
      <c r="R106" s="412">
        <f>Risk_Computations_NC!V90</f>
        <v>0</v>
      </c>
      <c r="S106" s="268"/>
      <c r="T106" s="257" t="str">
        <f>IF($E$3=0,-1,IF($P106="","",Risk_Computations_NC!BP90))</f>
        <v/>
      </c>
      <c r="U106" s="258" t="str">
        <f>IF($E$3=0,-1,IF($P106="","",Risk_Computations_NC!BQ90))</f>
        <v/>
      </c>
      <c r="V106" s="259" t="str">
        <f>IF($E$3=0,-1,IF($P106="","",Risk_Computations_NC!BR90))</f>
        <v/>
      </c>
      <c r="W106" s="260" t="str">
        <f t="shared" si="4"/>
        <v/>
      </c>
      <c r="X106" s="289"/>
      <c r="Y106" s="268"/>
      <c r="Z106" s="268"/>
      <c r="AA106" s="268"/>
      <c r="AB106" s="268"/>
      <c r="AC106" s="268"/>
      <c r="AD106" s="268"/>
      <c r="AE106" s="268"/>
      <c r="AF106" s="268"/>
      <c r="AG106" s="269"/>
    </row>
    <row r="107" spans="1:33" x14ac:dyDescent="0.25">
      <c r="A107" s="289"/>
      <c r="B107" s="91">
        <v>86</v>
      </c>
      <c r="C107" s="478"/>
      <c r="D107" s="479"/>
      <c r="E107" s="479"/>
      <c r="F107" s="479"/>
      <c r="G107" s="479"/>
      <c r="H107" s="480"/>
      <c r="I107" s="481"/>
      <c r="J107" s="482"/>
      <c r="K107" s="483"/>
      <c r="L107" s="262" t="str">
        <f t="shared" si="5"/>
        <v/>
      </c>
      <c r="M107" s="276"/>
      <c r="N107" s="88" t="str">
        <f>Risk_Computations_NC!Q91</f>
        <v/>
      </c>
      <c r="O107" s="401" t="str">
        <f>Risk_Computations_NC!R91</f>
        <v/>
      </c>
      <c r="P107" s="405" t="str">
        <f>IF(C107="","",Risk_Computations_NC!S91)</f>
        <v/>
      </c>
      <c r="Q107" s="408" t="str">
        <f t="shared" si="6"/>
        <v/>
      </c>
      <c r="R107" s="412">
        <f>Risk_Computations_NC!V91</f>
        <v>0</v>
      </c>
      <c r="S107" s="268"/>
      <c r="T107" s="257" t="str">
        <f>IF($E$3=0,-1,IF($P107="","",Risk_Computations_NC!BP91))</f>
        <v/>
      </c>
      <c r="U107" s="258" t="str">
        <f>IF($E$3=0,-1,IF($P107="","",Risk_Computations_NC!BQ91))</f>
        <v/>
      </c>
      <c r="V107" s="259" t="str">
        <f>IF($E$3=0,-1,IF($P107="","",Risk_Computations_NC!BR91))</f>
        <v/>
      </c>
      <c r="W107" s="260" t="str">
        <f t="shared" si="4"/>
        <v/>
      </c>
      <c r="X107" s="289"/>
      <c r="Y107" s="268"/>
      <c r="Z107" s="268"/>
      <c r="AA107" s="268"/>
      <c r="AB107" s="268"/>
      <c r="AC107" s="268"/>
      <c r="AD107" s="268"/>
      <c r="AE107" s="268"/>
      <c r="AF107" s="268"/>
      <c r="AG107" s="269"/>
    </row>
    <row r="108" spans="1:33" x14ac:dyDescent="0.25">
      <c r="A108" s="289"/>
      <c r="B108" s="91">
        <v>87</v>
      </c>
      <c r="C108" s="478"/>
      <c r="D108" s="479"/>
      <c r="E108" s="479"/>
      <c r="F108" s="479"/>
      <c r="G108" s="479"/>
      <c r="H108" s="480"/>
      <c r="I108" s="481"/>
      <c r="J108" s="482"/>
      <c r="K108" s="483"/>
      <c r="L108" s="262" t="str">
        <f t="shared" si="5"/>
        <v/>
      </c>
      <c r="M108" s="276"/>
      <c r="N108" s="88" t="str">
        <f>Risk_Computations_NC!Q92</f>
        <v/>
      </c>
      <c r="O108" s="401" t="str">
        <f>Risk_Computations_NC!R92</f>
        <v/>
      </c>
      <c r="P108" s="405" t="str">
        <f>IF(C108="","",Risk_Computations_NC!S92)</f>
        <v/>
      </c>
      <c r="Q108" s="408" t="str">
        <f t="shared" si="6"/>
        <v/>
      </c>
      <c r="R108" s="412">
        <f>Risk_Computations_NC!V92</f>
        <v>0</v>
      </c>
      <c r="S108" s="268"/>
      <c r="T108" s="257" t="str">
        <f>IF($E$3=0,-1,IF($P108="","",Risk_Computations_NC!BP92))</f>
        <v/>
      </c>
      <c r="U108" s="258" t="str">
        <f>IF($E$3=0,-1,IF($P108="","",Risk_Computations_NC!BQ92))</f>
        <v/>
      </c>
      <c r="V108" s="259" t="str">
        <f>IF($E$3=0,-1,IF($P108="","",Risk_Computations_NC!BR92))</f>
        <v/>
      </c>
      <c r="W108" s="260" t="str">
        <f t="shared" si="4"/>
        <v/>
      </c>
      <c r="X108" s="289"/>
      <c r="Y108" s="268"/>
      <c r="Z108" s="268"/>
      <c r="AA108" s="268"/>
      <c r="AB108" s="268"/>
      <c r="AC108" s="268"/>
      <c r="AD108" s="268"/>
      <c r="AE108" s="268"/>
      <c r="AF108" s="268"/>
      <c r="AG108" s="269"/>
    </row>
    <row r="109" spans="1:33" x14ac:dyDescent="0.25">
      <c r="A109" s="289"/>
      <c r="B109" s="91">
        <v>88</v>
      </c>
      <c r="C109" s="478"/>
      <c r="D109" s="479"/>
      <c r="E109" s="479"/>
      <c r="F109" s="479"/>
      <c r="G109" s="479"/>
      <c r="H109" s="480"/>
      <c r="I109" s="481"/>
      <c r="J109" s="482"/>
      <c r="K109" s="483"/>
      <c r="L109" s="262" t="str">
        <f t="shared" si="5"/>
        <v/>
      </c>
      <c r="M109" s="276"/>
      <c r="N109" s="88" t="str">
        <f>Risk_Computations_NC!Q93</f>
        <v/>
      </c>
      <c r="O109" s="401" t="str">
        <f>Risk_Computations_NC!R93</f>
        <v/>
      </c>
      <c r="P109" s="405" t="str">
        <f>IF(C109="","",Risk_Computations_NC!S93)</f>
        <v/>
      </c>
      <c r="Q109" s="408" t="str">
        <f t="shared" si="6"/>
        <v/>
      </c>
      <c r="R109" s="412">
        <f>Risk_Computations_NC!V93</f>
        <v>0</v>
      </c>
      <c r="S109" s="268"/>
      <c r="T109" s="257" t="str">
        <f>IF($E$3=0,-1,IF($P109="","",Risk_Computations_NC!BP93))</f>
        <v/>
      </c>
      <c r="U109" s="258" t="str">
        <f>IF($E$3=0,-1,IF($P109="","",Risk_Computations_NC!BQ93))</f>
        <v/>
      </c>
      <c r="V109" s="259" t="str">
        <f>IF($E$3=0,-1,IF($P109="","",Risk_Computations_NC!BR93))</f>
        <v/>
      </c>
      <c r="W109" s="260" t="str">
        <f t="shared" si="4"/>
        <v/>
      </c>
      <c r="X109" s="289"/>
      <c r="Y109" s="268"/>
      <c r="Z109" s="268"/>
      <c r="AA109" s="268"/>
      <c r="AB109" s="268"/>
      <c r="AC109" s="268"/>
      <c r="AD109" s="268"/>
      <c r="AE109" s="268"/>
      <c r="AF109" s="268"/>
      <c r="AG109" s="269"/>
    </row>
    <row r="110" spans="1:33" x14ac:dyDescent="0.25">
      <c r="A110" s="289"/>
      <c r="B110" s="91">
        <v>89</v>
      </c>
      <c r="C110" s="478"/>
      <c r="D110" s="479"/>
      <c r="E110" s="479"/>
      <c r="F110" s="479"/>
      <c r="G110" s="479"/>
      <c r="H110" s="480"/>
      <c r="I110" s="481"/>
      <c r="J110" s="482"/>
      <c r="K110" s="483"/>
      <c r="L110" s="262" t="str">
        <f t="shared" si="5"/>
        <v/>
      </c>
      <c r="M110" s="276"/>
      <c r="N110" s="88" t="str">
        <f>Risk_Computations_NC!Q94</f>
        <v/>
      </c>
      <c r="O110" s="401" t="str">
        <f>Risk_Computations_NC!R94</f>
        <v/>
      </c>
      <c r="P110" s="405" t="str">
        <f>IF(C110="","",Risk_Computations_NC!S94)</f>
        <v/>
      </c>
      <c r="Q110" s="408" t="str">
        <f t="shared" si="6"/>
        <v/>
      </c>
      <c r="R110" s="412">
        <f>Risk_Computations_NC!V94</f>
        <v>0</v>
      </c>
      <c r="S110" s="268"/>
      <c r="T110" s="257" t="str">
        <f>IF($E$3=0,-1,IF($P110="","",Risk_Computations_NC!BP94))</f>
        <v/>
      </c>
      <c r="U110" s="258" t="str">
        <f>IF($E$3=0,-1,IF($P110="","",Risk_Computations_NC!BQ94))</f>
        <v/>
      </c>
      <c r="V110" s="259" t="str">
        <f>IF($E$3=0,-1,IF($P110="","",Risk_Computations_NC!BR94))</f>
        <v/>
      </c>
      <c r="W110" s="260" t="str">
        <f t="shared" si="4"/>
        <v/>
      </c>
      <c r="X110" s="289"/>
      <c r="Y110" s="268"/>
      <c r="Z110" s="268"/>
      <c r="AA110" s="268"/>
      <c r="AB110" s="268"/>
      <c r="AC110" s="268"/>
      <c r="AD110" s="268"/>
      <c r="AE110" s="268"/>
      <c r="AF110" s="268"/>
      <c r="AG110" s="269"/>
    </row>
    <row r="111" spans="1:33" x14ac:dyDescent="0.25">
      <c r="A111" s="289"/>
      <c r="B111" s="91">
        <v>90</v>
      </c>
      <c r="C111" s="478"/>
      <c r="D111" s="479"/>
      <c r="E111" s="479"/>
      <c r="F111" s="479"/>
      <c r="G111" s="479"/>
      <c r="H111" s="480"/>
      <c r="I111" s="481"/>
      <c r="J111" s="482"/>
      <c r="K111" s="483"/>
      <c r="L111" s="262" t="str">
        <f t="shared" si="5"/>
        <v/>
      </c>
      <c r="M111" s="276"/>
      <c r="N111" s="88" t="str">
        <f>Risk_Computations_NC!Q95</f>
        <v/>
      </c>
      <c r="O111" s="401" t="str">
        <f>Risk_Computations_NC!R95</f>
        <v/>
      </c>
      <c r="P111" s="405" t="str">
        <f>IF(C111="","",Risk_Computations_NC!S95)</f>
        <v/>
      </c>
      <c r="Q111" s="408" t="str">
        <f t="shared" si="6"/>
        <v/>
      </c>
      <c r="R111" s="412">
        <f>Risk_Computations_NC!V95</f>
        <v>0</v>
      </c>
      <c r="S111" s="268"/>
      <c r="T111" s="257" t="str">
        <f>IF($E$3=0,-1,IF($P111="","",Risk_Computations_NC!BP95))</f>
        <v/>
      </c>
      <c r="U111" s="258" t="str">
        <f>IF($E$3=0,-1,IF($P111="","",Risk_Computations_NC!BQ95))</f>
        <v/>
      </c>
      <c r="V111" s="259" t="str">
        <f>IF($E$3=0,-1,IF($P111="","",Risk_Computations_NC!BR95))</f>
        <v/>
      </c>
      <c r="W111" s="260" t="str">
        <f t="shared" si="4"/>
        <v/>
      </c>
      <c r="X111" s="289"/>
      <c r="Y111" s="268"/>
      <c r="Z111" s="268"/>
      <c r="AA111" s="268"/>
      <c r="AB111" s="268"/>
      <c r="AC111" s="268"/>
      <c r="AD111" s="268"/>
      <c r="AE111" s="268"/>
      <c r="AF111" s="268"/>
      <c r="AG111" s="269"/>
    </row>
    <row r="112" spans="1:33" x14ac:dyDescent="0.25">
      <c r="A112" s="289"/>
      <c r="B112" s="91">
        <v>91</v>
      </c>
      <c r="C112" s="478"/>
      <c r="D112" s="479"/>
      <c r="E112" s="479"/>
      <c r="F112" s="479"/>
      <c r="G112" s="479"/>
      <c r="H112" s="480"/>
      <c r="I112" s="481"/>
      <c r="J112" s="482"/>
      <c r="K112" s="483"/>
      <c r="L112" s="262" t="str">
        <f t="shared" si="5"/>
        <v/>
      </c>
      <c r="M112" s="276"/>
      <c r="N112" s="88" t="str">
        <f>Risk_Computations_NC!Q96</f>
        <v/>
      </c>
      <c r="O112" s="401" t="str">
        <f>Risk_Computations_NC!R96</f>
        <v/>
      </c>
      <c r="P112" s="405" t="str">
        <f>IF(C112="","",Risk_Computations_NC!S96)</f>
        <v/>
      </c>
      <c r="Q112" s="408" t="str">
        <f t="shared" si="6"/>
        <v/>
      </c>
      <c r="R112" s="412">
        <f>Risk_Computations_NC!V96</f>
        <v>0</v>
      </c>
      <c r="S112" s="268"/>
      <c r="T112" s="257" t="str">
        <f>IF($E$3=0,-1,IF($P112="","",Risk_Computations_NC!BP96))</f>
        <v/>
      </c>
      <c r="U112" s="258" t="str">
        <f>IF($E$3=0,-1,IF($P112="","",Risk_Computations_NC!BQ96))</f>
        <v/>
      </c>
      <c r="V112" s="259" t="str">
        <f>IF($E$3=0,-1,IF($P112="","",Risk_Computations_NC!BR96))</f>
        <v/>
      </c>
      <c r="W112" s="260" t="str">
        <f t="shared" si="4"/>
        <v/>
      </c>
      <c r="X112" s="289"/>
      <c r="Y112" s="268"/>
      <c r="Z112" s="268"/>
      <c r="AA112" s="268"/>
      <c r="AB112" s="268"/>
      <c r="AC112" s="268"/>
      <c r="AD112" s="268"/>
      <c r="AE112" s="268"/>
      <c r="AF112" s="268"/>
      <c r="AG112" s="269"/>
    </row>
    <row r="113" spans="1:33" x14ac:dyDescent="0.25">
      <c r="A113" s="289"/>
      <c r="B113" s="91">
        <v>92</v>
      </c>
      <c r="C113" s="478"/>
      <c r="D113" s="479"/>
      <c r="E113" s="479"/>
      <c r="F113" s="479"/>
      <c r="G113" s="479"/>
      <c r="H113" s="480"/>
      <c r="I113" s="481"/>
      <c r="J113" s="482"/>
      <c r="K113" s="483"/>
      <c r="L113" s="262" t="str">
        <f t="shared" si="5"/>
        <v/>
      </c>
      <c r="M113" s="276"/>
      <c r="N113" s="88" t="str">
        <f>Risk_Computations_NC!Q97</f>
        <v/>
      </c>
      <c r="O113" s="401" t="str">
        <f>Risk_Computations_NC!R97</f>
        <v/>
      </c>
      <c r="P113" s="405" t="str">
        <f>IF(C113="","",Risk_Computations_NC!S97)</f>
        <v/>
      </c>
      <c r="Q113" s="408" t="str">
        <f t="shared" si="6"/>
        <v/>
      </c>
      <c r="R113" s="412">
        <f>Risk_Computations_NC!V97</f>
        <v>0</v>
      </c>
      <c r="S113" s="268"/>
      <c r="T113" s="257" t="str">
        <f>IF($E$3=0,-1,IF($P113="","",Risk_Computations_NC!BP97))</f>
        <v/>
      </c>
      <c r="U113" s="258" t="str">
        <f>IF($E$3=0,-1,IF($P113="","",Risk_Computations_NC!BQ97))</f>
        <v/>
      </c>
      <c r="V113" s="259" t="str">
        <f>IF($E$3=0,-1,IF($P113="","",Risk_Computations_NC!BR97))</f>
        <v/>
      </c>
      <c r="W113" s="260" t="str">
        <f t="shared" si="4"/>
        <v/>
      </c>
      <c r="X113" s="289"/>
      <c r="Y113" s="268"/>
      <c r="Z113" s="268"/>
      <c r="AA113" s="268"/>
      <c r="AB113" s="268"/>
      <c r="AC113" s="268"/>
      <c r="AD113" s="268"/>
      <c r="AE113" s="268"/>
      <c r="AF113" s="268"/>
      <c r="AG113" s="269"/>
    </row>
    <row r="114" spans="1:33" x14ac:dyDescent="0.25">
      <c r="A114" s="289"/>
      <c r="B114" s="91">
        <v>93</v>
      </c>
      <c r="C114" s="478"/>
      <c r="D114" s="479"/>
      <c r="E114" s="479"/>
      <c r="F114" s="479"/>
      <c r="G114" s="479"/>
      <c r="H114" s="480"/>
      <c r="I114" s="481"/>
      <c r="J114" s="482"/>
      <c r="K114" s="483"/>
      <c r="L114" s="262" t="str">
        <f t="shared" si="5"/>
        <v/>
      </c>
      <c r="M114" s="276"/>
      <c r="N114" s="88" t="str">
        <f>Risk_Computations_NC!Q98</f>
        <v/>
      </c>
      <c r="O114" s="401" t="str">
        <f>Risk_Computations_NC!R98</f>
        <v/>
      </c>
      <c r="P114" s="405" t="str">
        <f>IF(C114="","",Risk_Computations_NC!S98)</f>
        <v/>
      </c>
      <c r="Q114" s="408" t="str">
        <f t="shared" si="6"/>
        <v/>
      </c>
      <c r="R114" s="412">
        <f>Risk_Computations_NC!V98</f>
        <v>0</v>
      </c>
      <c r="S114" s="268"/>
      <c r="T114" s="257" t="str">
        <f>IF($E$3=0,-1,IF($P114="","",Risk_Computations_NC!BP98))</f>
        <v/>
      </c>
      <c r="U114" s="258" t="str">
        <f>IF($E$3=0,-1,IF($P114="","",Risk_Computations_NC!BQ98))</f>
        <v/>
      </c>
      <c r="V114" s="259" t="str">
        <f>IF($E$3=0,-1,IF($P114="","",Risk_Computations_NC!BR98))</f>
        <v/>
      </c>
      <c r="W114" s="260" t="str">
        <f t="shared" si="4"/>
        <v/>
      </c>
      <c r="X114" s="289"/>
      <c r="Y114" s="268"/>
      <c r="Z114" s="268"/>
      <c r="AA114" s="268"/>
      <c r="AB114" s="268"/>
      <c r="AC114" s="268"/>
      <c r="AD114" s="268"/>
      <c r="AE114" s="268"/>
      <c r="AF114" s="268"/>
      <c r="AG114" s="269"/>
    </row>
    <row r="115" spans="1:33" x14ac:dyDescent="0.25">
      <c r="A115" s="289"/>
      <c r="B115" s="91">
        <v>94</v>
      </c>
      <c r="C115" s="478"/>
      <c r="D115" s="479"/>
      <c r="E115" s="479"/>
      <c r="F115" s="479"/>
      <c r="G115" s="479"/>
      <c r="H115" s="480"/>
      <c r="I115" s="481"/>
      <c r="J115" s="482"/>
      <c r="K115" s="483"/>
      <c r="L115" s="262" t="str">
        <f t="shared" si="5"/>
        <v/>
      </c>
      <c r="M115" s="276"/>
      <c r="N115" s="88" t="str">
        <f>Risk_Computations_NC!Q99</f>
        <v/>
      </c>
      <c r="O115" s="401" t="str">
        <f>Risk_Computations_NC!R99</f>
        <v/>
      </c>
      <c r="P115" s="405" t="str">
        <f>IF(C115="","",Risk_Computations_NC!S99)</f>
        <v/>
      </c>
      <c r="Q115" s="408" t="str">
        <f t="shared" si="6"/>
        <v/>
      </c>
      <c r="R115" s="412">
        <f>Risk_Computations_NC!V99</f>
        <v>0</v>
      </c>
      <c r="S115" s="268"/>
      <c r="T115" s="257" t="str">
        <f>IF($E$3=0,-1,IF($P115="","",Risk_Computations_NC!BP99))</f>
        <v/>
      </c>
      <c r="U115" s="258" t="str">
        <f>IF($E$3=0,-1,IF($P115="","",Risk_Computations_NC!BQ99))</f>
        <v/>
      </c>
      <c r="V115" s="259" t="str">
        <f>IF($E$3=0,-1,IF($P115="","",Risk_Computations_NC!BR99))</f>
        <v/>
      </c>
      <c r="W115" s="260" t="str">
        <f t="shared" si="4"/>
        <v/>
      </c>
      <c r="X115" s="289"/>
      <c r="Y115" s="268"/>
      <c r="Z115" s="268"/>
      <c r="AA115" s="268"/>
      <c r="AB115" s="268"/>
      <c r="AC115" s="268"/>
      <c r="AD115" s="268"/>
      <c r="AE115" s="268"/>
      <c r="AF115" s="268"/>
      <c r="AG115" s="269"/>
    </row>
    <row r="116" spans="1:33" x14ac:dyDescent="0.25">
      <c r="A116" s="289"/>
      <c r="B116" s="91">
        <v>95</v>
      </c>
      <c r="C116" s="478"/>
      <c r="D116" s="479"/>
      <c r="E116" s="479"/>
      <c r="F116" s="479"/>
      <c r="G116" s="479"/>
      <c r="H116" s="480"/>
      <c r="I116" s="481"/>
      <c r="J116" s="482"/>
      <c r="K116" s="483"/>
      <c r="L116" s="262" t="str">
        <f t="shared" si="5"/>
        <v/>
      </c>
      <c r="M116" s="276"/>
      <c r="N116" s="88" t="str">
        <f>Risk_Computations_NC!Q100</f>
        <v/>
      </c>
      <c r="O116" s="401" t="str">
        <f>Risk_Computations_NC!R100</f>
        <v/>
      </c>
      <c r="P116" s="405" t="str">
        <f>IF(C116="","",Risk_Computations_NC!S100)</f>
        <v/>
      </c>
      <c r="Q116" s="408" t="str">
        <f t="shared" si="6"/>
        <v/>
      </c>
      <c r="R116" s="412">
        <f>Risk_Computations_NC!V100</f>
        <v>0</v>
      </c>
      <c r="S116" s="268"/>
      <c r="T116" s="257" t="str">
        <f>IF($E$3=0,-1,IF($P116="","",Risk_Computations_NC!BP100))</f>
        <v/>
      </c>
      <c r="U116" s="258" t="str">
        <f>IF($E$3=0,-1,IF($P116="","",Risk_Computations_NC!BQ100))</f>
        <v/>
      </c>
      <c r="V116" s="259" t="str">
        <f>IF($E$3=0,-1,IF($P116="","",Risk_Computations_NC!BR100))</f>
        <v/>
      </c>
      <c r="W116" s="260" t="str">
        <f t="shared" si="4"/>
        <v/>
      </c>
      <c r="X116" s="289"/>
      <c r="Y116" s="268"/>
      <c r="Z116" s="268"/>
      <c r="AA116" s="268"/>
      <c r="AB116" s="268"/>
      <c r="AC116" s="268"/>
      <c r="AD116" s="268"/>
      <c r="AE116" s="268"/>
      <c r="AF116" s="268"/>
      <c r="AG116" s="269"/>
    </row>
    <row r="117" spans="1:33" x14ac:dyDescent="0.25">
      <c r="A117" s="289"/>
      <c r="B117" s="91">
        <v>96</v>
      </c>
      <c r="C117" s="478"/>
      <c r="D117" s="479"/>
      <c r="E117" s="479"/>
      <c r="F117" s="479"/>
      <c r="G117" s="479"/>
      <c r="H117" s="480"/>
      <c r="I117" s="481"/>
      <c r="J117" s="482"/>
      <c r="K117" s="483"/>
      <c r="L117" s="262" t="str">
        <f t="shared" si="5"/>
        <v/>
      </c>
      <c r="M117" s="276"/>
      <c r="N117" s="88" t="str">
        <f>Risk_Computations_NC!Q101</f>
        <v/>
      </c>
      <c r="O117" s="401" t="str">
        <f>Risk_Computations_NC!R101</f>
        <v/>
      </c>
      <c r="P117" s="405" t="str">
        <f>IF(C117="","",Risk_Computations_NC!S101)</f>
        <v/>
      </c>
      <c r="Q117" s="408" t="str">
        <f t="shared" si="6"/>
        <v/>
      </c>
      <c r="R117" s="412">
        <f>Risk_Computations_NC!V101</f>
        <v>0</v>
      </c>
      <c r="S117" s="268"/>
      <c r="T117" s="257" t="str">
        <f>IF($E$3=0,-1,IF($P117="","",Risk_Computations_NC!BP101))</f>
        <v/>
      </c>
      <c r="U117" s="258" t="str">
        <f>IF($E$3=0,-1,IF($P117="","",Risk_Computations_NC!BQ101))</f>
        <v/>
      </c>
      <c r="V117" s="259" t="str">
        <f>IF($E$3=0,-1,IF($P117="","",Risk_Computations_NC!BR101))</f>
        <v/>
      </c>
      <c r="W117" s="260" t="str">
        <f t="shared" si="4"/>
        <v/>
      </c>
      <c r="X117" s="289"/>
      <c r="Y117" s="268"/>
      <c r="Z117" s="268"/>
      <c r="AA117" s="268"/>
      <c r="AB117" s="268"/>
      <c r="AC117" s="268"/>
      <c r="AD117" s="268"/>
      <c r="AE117" s="268"/>
      <c r="AF117" s="268"/>
      <c r="AG117" s="269"/>
    </row>
    <row r="118" spans="1:33" x14ac:dyDescent="0.25">
      <c r="A118" s="289"/>
      <c r="B118" s="91">
        <v>97</v>
      </c>
      <c r="C118" s="478"/>
      <c r="D118" s="479"/>
      <c r="E118" s="479"/>
      <c r="F118" s="479"/>
      <c r="G118" s="479"/>
      <c r="H118" s="480"/>
      <c r="I118" s="481"/>
      <c r="J118" s="482"/>
      <c r="K118" s="483"/>
      <c r="L118" s="262" t="str">
        <f t="shared" si="5"/>
        <v/>
      </c>
      <c r="M118" s="276"/>
      <c r="N118" s="88" t="str">
        <f>Risk_Computations_NC!Q102</f>
        <v/>
      </c>
      <c r="O118" s="401" t="str">
        <f>Risk_Computations_NC!R102</f>
        <v/>
      </c>
      <c r="P118" s="405" t="str">
        <f>IF(C118="","",Risk_Computations_NC!S102)</f>
        <v/>
      </c>
      <c r="Q118" s="408" t="str">
        <f t="shared" si="6"/>
        <v/>
      </c>
      <c r="R118" s="412">
        <f>Risk_Computations_NC!V102</f>
        <v>0</v>
      </c>
      <c r="S118" s="268"/>
      <c r="T118" s="257" t="str">
        <f>IF($E$3=0,-1,IF($P118="","",Risk_Computations_NC!BP102))</f>
        <v/>
      </c>
      <c r="U118" s="258" t="str">
        <f>IF($E$3=0,-1,IF($P118="","",Risk_Computations_NC!BQ102))</f>
        <v/>
      </c>
      <c r="V118" s="259" t="str">
        <f>IF($E$3=0,-1,IF($P118="","",Risk_Computations_NC!BR102))</f>
        <v/>
      </c>
      <c r="W118" s="260" t="str">
        <f t="shared" si="4"/>
        <v/>
      </c>
      <c r="X118" s="289"/>
      <c r="Y118" s="268"/>
      <c r="Z118" s="268"/>
      <c r="AA118" s="268"/>
      <c r="AB118" s="268"/>
      <c r="AC118" s="268"/>
      <c r="AD118" s="268"/>
      <c r="AE118" s="268"/>
      <c r="AF118" s="268"/>
      <c r="AG118" s="269"/>
    </row>
    <row r="119" spans="1:33" x14ac:dyDescent="0.25">
      <c r="A119" s="289"/>
      <c r="B119" s="91">
        <v>98</v>
      </c>
      <c r="C119" s="478"/>
      <c r="D119" s="479"/>
      <c r="E119" s="479"/>
      <c r="F119" s="479"/>
      <c r="G119" s="479"/>
      <c r="H119" s="480"/>
      <c r="I119" s="481"/>
      <c r="J119" s="482"/>
      <c r="K119" s="483"/>
      <c r="L119" s="262" t="str">
        <f t="shared" si="5"/>
        <v/>
      </c>
      <c r="M119" s="276"/>
      <c r="N119" s="88" t="str">
        <f>Risk_Computations_NC!Q103</f>
        <v/>
      </c>
      <c r="O119" s="401" t="str">
        <f>Risk_Computations_NC!R103</f>
        <v/>
      </c>
      <c r="P119" s="405" t="str">
        <f>IF(C119="","",Risk_Computations_NC!S103)</f>
        <v/>
      </c>
      <c r="Q119" s="408" t="str">
        <f t="shared" si="6"/>
        <v/>
      </c>
      <c r="R119" s="412">
        <f>Risk_Computations_NC!V103</f>
        <v>0</v>
      </c>
      <c r="S119" s="268"/>
      <c r="T119" s="257" t="str">
        <f>IF($E$3=0,-1,IF($P119="","",Risk_Computations_NC!BP103))</f>
        <v/>
      </c>
      <c r="U119" s="258" t="str">
        <f>IF($E$3=0,-1,IF($P119="","",Risk_Computations_NC!BQ103))</f>
        <v/>
      </c>
      <c r="V119" s="259" t="str">
        <f>IF($E$3=0,-1,IF($P119="","",Risk_Computations_NC!BR103))</f>
        <v/>
      </c>
      <c r="W119" s="260" t="str">
        <f t="shared" si="4"/>
        <v/>
      </c>
      <c r="X119" s="289"/>
      <c r="Y119" s="268"/>
      <c r="Z119" s="268"/>
      <c r="AA119" s="268"/>
      <c r="AB119" s="268"/>
      <c r="AC119" s="268"/>
      <c r="AD119" s="268"/>
      <c r="AE119" s="268"/>
      <c r="AF119" s="268"/>
      <c r="AG119" s="269"/>
    </row>
    <row r="120" spans="1:33" x14ac:dyDescent="0.25">
      <c r="A120" s="289"/>
      <c r="B120" s="91">
        <v>99</v>
      </c>
      <c r="C120" s="478"/>
      <c r="D120" s="479"/>
      <c r="E120" s="479"/>
      <c r="F120" s="479"/>
      <c r="G120" s="479"/>
      <c r="H120" s="480"/>
      <c r="I120" s="481"/>
      <c r="J120" s="482"/>
      <c r="K120" s="483"/>
      <c r="L120" s="262" t="str">
        <f t="shared" si="5"/>
        <v/>
      </c>
      <c r="M120" s="276"/>
      <c r="N120" s="88" t="str">
        <f>Risk_Computations_NC!Q104</f>
        <v/>
      </c>
      <c r="O120" s="401" t="str">
        <f>Risk_Computations_NC!R104</f>
        <v/>
      </c>
      <c r="P120" s="405" t="str">
        <f>IF(C120="","",Risk_Computations_NC!S104)</f>
        <v/>
      </c>
      <c r="Q120" s="408" t="str">
        <f t="shared" si="6"/>
        <v/>
      </c>
      <c r="R120" s="412">
        <f>Risk_Computations_NC!V104</f>
        <v>0</v>
      </c>
      <c r="S120" s="268"/>
      <c r="T120" s="257" t="str">
        <f>IF($E$3=0,-1,IF($P120="","",Risk_Computations_NC!BP104))</f>
        <v/>
      </c>
      <c r="U120" s="258" t="str">
        <f>IF($E$3=0,-1,IF($P120="","",Risk_Computations_NC!BQ104))</f>
        <v/>
      </c>
      <c r="V120" s="259" t="str">
        <f>IF($E$3=0,-1,IF($P120="","",Risk_Computations_NC!BR104))</f>
        <v/>
      </c>
      <c r="W120" s="260" t="str">
        <f t="shared" si="4"/>
        <v/>
      </c>
      <c r="X120" s="289"/>
      <c r="Y120" s="268"/>
      <c r="Z120" s="268"/>
      <c r="AA120" s="268"/>
      <c r="AB120" s="268"/>
      <c r="AC120" s="268"/>
      <c r="AD120" s="268"/>
      <c r="AE120" s="268"/>
      <c r="AF120" s="268"/>
      <c r="AG120" s="269"/>
    </row>
    <row r="121" spans="1:33" ht="15.75" thickBot="1" x14ac:dyDescent="0.3">
      <c r="A121" s="290"/>
      <c r="B121" s="93">
        <v>100</v>
      </c>
      <c r="C121" s="457"/>
      <c r="D121" s="458"/>
      <c r="E121" s="458"/>
      <c r="F121" s="458"/>
      <c r="G121" s="458"/>
      <c r="H121" s="459"/>
      <c r="I121" s="460"/>
      <c r="J121" s="461"/>
      <c r="K121" s="462"/>
      <c r="L121" s="263" t="str">
        <f t="shared" si="5"/>
        <v/>
      </c>
      <c r="M121" s="279"/>
      <c r="N121" s="89" t="str">
        <f>Risk_Computations_NC!Q105</f>
        <v/>
      </c>
      <c r="O121" s="402" t="str">
        <f>Risk_Computations_NC!R105</f>
        <v/>
      </c>
      <c r="P121" s="406" t="str">
        <f>IF(C121="","",Risk_Computations_NC!S105)</f>
        <v/>
      </c>
      <c r="Q121" s="409" t="str">
        <f t="shared" si="6"/>
        <v/>
      </c>
      <c r="R121" s="413">
        <f>Risk_Computations_NC!V105</f>
        <v>0</v>
      </c>
      <c r="S121" s="270"/>
      <c r="T121" s="264" t="str">
        <f>IF($E$3=0,-1,IF($P121="","",Risk_Computations_NC!BP105))</f>
        <v/>
      </c>
      <c r="U121" s="265" t="str">
        <f>IF($E$3=0,-1,IF($P121="","",Risk_Computations_NC!BQ105))</f>
        <v/>
      </c>
      <c r="V121" s="266" t="str">
        <f>IF($E$3=0,-1,IF($P121="","",Risk_Computations_NC!BR105))</f>
        <v/>
      </c>
      <c r="W121" s="267" t="str">
        <f t="shared" si="4"/>
        <v/>
      </c>
      <c r="X121" s="290"/>
      <c r="Y121" s="270"/>
      <c r="Z121" s="270"/>
      <c r="AA121" s="270"/>
      <c r="AB121" s="270"/>
      <c r="AC121" s="270"/>
      <c r="AD121" s="270"/>
      <c r="AE121" s="270"/>
      <c r="AF121" s="270"/>
      <c r="AG121" s="271"/>
    </row>
    <row r="123" spans="1:33" ht="19.5" thickBot="1" x14ac:dyDescent="0.3">
      <c r="B123" s="533" t="s">
        <v>123</v>
      </c>
      <c r="C123" s="534"/>
      <c r="D123" s="534"/>
      <c r="E123" s="534"/>
      <c r="F123" s="534"/>
      <c r="G123" s="534"/>
      <c r="H123" s="534"/>
      <c r="I123" s="534"/>
      <c r="J123" s="534"/>
      <c r="K123" s="534"/>
      <c r="L123" s="534"/>
    </row>
    <row r="124" spans="1:33" ht="15" customHeight="1" x14ac:dyDescent="0.25">
      <c r="B124" s="535" t="s">
        <v>136</v>
      </c>
      <c r="C124" s="536"/>
      <c r="D124" s="536"/>
      <c r="E124" s="536"/>
      <c r="F124" s="536"/>
      <c r="G124" s="536"/>
      <c r="H124" s="536"/>
      <c r="I124" s="536"/>
      <c r="J124" s="536"/>
      <c r="K124" s="536"/>
      <c r="L124" s="537"/>
    </row>
    <row r="125" spans="1:33" x14ac:dyDescent="0.25">
      <c r="B125" s="538"/>
      <c r="C125" s="539"/>
      <c r="D125" s="539"/>
      <c r="E125" s="539"/>
      <c r="F125" s="539"/>
      <c r="G125" s="539"/>
      <c r="H125" s="539"/>
      <c r="I125" s="539"/>
      <c r="J125" s="539"/>
      <c r="K125" s="539"/>
      <c r="L125" s="540"/>
    </row>
    <row r="126" spans="1:33" x14ac:dyDescent="0.25">
      <c r="B126" s="538"/>
      <c r="C126" s="539"/>
      <c r="D126" s="539"/>
      <c r="E126" s="539"/>
      <c r="F126" s="539"/>
      <c r="G126" s="539"/>
      <c r="H126" s="539"/>
      <c r="I126" s="539"/>
      <c r="J126" s="539"/>
      <c r="K126" s="539"/>
      <c r="L126" s="540"/>
    </row>
    <row r="127" spans="1:33" x14ac:dyDescent="0.25">
      <c r="B127" s="538"/>
      <c r="C127" s="539"/>
      <c r="D127" s="539"/>
      <c r="E127" s="539"/>
      <c r="F127" s="539"/>
      <c r="G127" s="539"/>
      <c r="H127" s="539"/>
      <c r="I127" s="539"/>
      <c r="J127" s="539"/>
      <c r="K127" s="539"/>
      <c r="L127" s="540"/>
    </row>
    <row r="128" spans="1:33" x14ac:dyDescent="0.25">
      <c r="B128" s="538"/>
      <c r="C128" s="539"/>
      <c r="D128" s="539"/>
      <c r="E128" s="539"/>
      <c r="F128" s="539"/>
      <c r="G128" s="539"/>
      <c r="H128" s="539"/>
      <c r="I128" s="539"/>
      <c r="J128" s="539"/>
      <c r="K128" s="539"/>
      <c r="L128" s="540"/>
    </row>
    <row r="129" spans="2:12" x14ac:dyDescent="0.25">
      <c r="B129" s="538"/>
      <c r="C129" s="539"/>
      <c r="D129" s="539"/>
      <c r="E129" s="539"/>
      <c r="F129" s="539"/>
      <c r="G129" s="539"/>
      <c r="H129" s="539"/>
      <c r="I129" s="539"/>
      <c r="J129" s="539"/>
      <c r="K129" s="539"/>
      <c r="L129" s="540"/>
    </row>
    <row r="130" spans="2:12" x14ac:dyDescent="0.25">
      <c r="B130" s="538"/>
      <c r="C130" s="539"/>
      <c r="D130" s="539"/>
      <c r="E130" s="539"/>
      <c r="F130" s="539"/>
      <c r="G130" s="539"/>
      <c r="H130" s="539"/>
      <c r="I130" s="539"/>
      <c r="J130" s="539"/>
      <c r="K130" s="539"/>
      <c r="L130" s="540"/>
    </row>
    <row r="131" spans="2:12" x14ac:dyDescent="0.25">
      <c r="B131" s="538"/>
      <c r="C131" s="539"/>
      <c r="D131" s="539"/>
      <c r="E131" s="539"/>
      <c r="F131" s="539"/>
      <c r="G131" s="539"/>
      <c r="H131" s="539"/>
      <c r="I131" s="539"/>
      <c r="J131" s="539"/>
      <c r="K131" s="539"/>
      <c r="L131" s="540"/>
    </row>
    <row r="132" spans="2:12" ht="15.75" thickBot="1" x14ac:dyDescent="0.3">
      <c r="B132" s="541"/>
      <c r="C132" s="542"/>
      <c r="D132" s="542"/>
      <c r="E132" s="542"/>
      <c r="F132" s="542"/>
      <c r="G132" s="542"/>
      <c r="H132" s="542"/>
      <c r="I132" s="542"/>
      <c r="J132" s="542"/>
      <c r="K132" s="542"/>
      <c r="L132" s="543"/>
    </row>
    <row r="133" spans="2:12" x14ac:dyDescent="0.25">
      <c r="B133" s="99"/>
      <c r="C133" s="99"/>
      <c r="D133" s="99"/>
      <c r="E133" s="99"/>
      <c r="F133" s="99"/>
      <c r="G133" s="99"/>
      <c r="H133" s="99"/>
      <c r="I133" s="99"/>
      <c r="J133" s="99"/>
      <c r="K133" s="99"/>
      <c r="L133" s="99"/>
    </row>
    <row r="134" spans="2:12" x14ac:dyDescent="0.25">
      <c r="B134" s="99"/>
      <c r="C134" s="99"/>
      <c r="D134" s="99"/>
      <c r="E134" s="99"/>
      <c r="F134" s="99"/>
      <c r="G134" s="99"/>
      <c r="H134" s="99"/>
      <c r="I134" s="99"/>
      <c r="J134" s="99"/>
      <c r="K134" s="99"/>
      <c r="L134" s="99"/>
    </row>
    <row r="135" spans="2:12" x14ac:dyDescent="0.25">
      <c r="B135" s="99"/>
      <c r="C135" s="99"/>
      <c r="D135" s="99"/>
      <c r="E135" s="99"/>
      <c r="F135" s="99"/>
      <c r="G135" s="99"/>
      <c r="H135" s="99"/>
      <c r="I135" s="99"/>
      <c r="J135" s="99"/>
      <c r="K135" s="99"/>
      <c r="L135" s="99"/>
    </row>
    <row r="136" spans="2:12" x14ac:dyDescent="0.25">
      <c r="B136" s="99"/>
      <c r="C136" s="99"/>
      <c r="D136" s="99"/>
      <c r="E136" s="99"/>
      <c r="F136" s="99"/>
      <c r="G136" s="99"/>
      <c r="H136" s="99"/>
      <c r="I136" s="99"/>
      <c r="J136" s="99"/>
      <c r="K136" s="99"/>
      <c r="L136" s="99"/>
    </row>
    <row r="137" spans="2:12" x14ac:dyDescent="0.25">
      <c r="B137" s="99"/>
      <c r="C137" s="99"/>
      <c r="D137" s="99"/>
      <c r="E137" s="99"/>
      <c r="F137" s="99"/>
      <c r="G137" s="99"/>
      <c r="H137" s="99"/>
      <c r="I137" s="99"/>
      <c r="J137" s="99"/>
      <c r="K137" s="99"/>
      <c r="L137" s="99"/>
    </row>
    <row r="138" spans="2:12" x14ac:dyDescent="0.25">
      <c r="B138" s="99"/>
      <c r="C138" s="99"/>
      <c r="D138" s="99"/>
      <c r="E138" s="99"/>
      <c r="F138" s="99"/>
      <c r="G138" s="99"/>
      <c r="H138" s="99"/>
      <c r="I138" s="99"/>
      <c r="J138" s="99"/>
      <c r="K138" s="99"/>
      <c r="L138" s="99"/>
    </row>
    <row r="139" spans="2:12" x14ac:dyDescent="0.25">
      <c r="B139" s="99"/>
      <c r="C139" s="99"/>
      <c r="D139" s="99"/>
      <c r="E139" s="99"/>
      <c r="F139" s="99"/>
      <c r="G139" s="99"/>
      <c r="H139" s="99"/>
      <c r="I139" s="99"/>
      <c r="J139" s="99"/>
      <c r="K139" s="99"/>
      <c r="L139" s="99"/>
    </row>
    <row r="140" spans="2:12" x14ac:dyDescent="0.25">
      <c r="B140" s="99"/>
      <c r="C140" s="99"/>
      <c r="D140" s="99"/>
      <c r="E140" s="99"/>
      <c r="F140" s="99"/>
      <c r="G140" s="99"/>
      <c r="H140" s="99"/>
      <c r="I140" s="99"/>
      <c r="J140" s="99"/>
      <c r="K140" s="99"/>
      <c r="L140" s="99"/>
    </row>
    <row r="141" spans="2:12" x14ac:dyDescent="0.25">
      <c r="B141" s="99"/>
      <c r="C141" s="99"/>
      <c r="D141" s="99"/>
      <c r="E141" s="99"/>
      <c r="F141" s="99"/>
      <c r="G141" s="99"/>
      <c r="H141" s="99"/>
      <c r="I141" s="99"/>
      <c r="J141" s="99"/>
      <c r="K141" s="99"/>
      <c r="L141" s="99"/>
    </row>
    <row r="142" spans="2:12" x14ac:dyDescent="0.25">
      <c r="B142" s="99"/>
      <c r="C142" s="99"/>
      <c r="D142" s="99"/>
      <c r="E142" s="99"/>
      <c r="F142" s="99"/>
      <c r="G142" s="99"/>
      <c r="H142" s="99"/>
      <c r="I142" s="99"/>
      <c r="J142" s="99"/>
      <c r="K142" s="99"/>
      <c r="L142" s="99"/>
    </row>
    <row r="143" spans="2:12" x14ac:dyDescent="0.25">
      <c r="B143" s="99"/>
      <c r="C143" s="99"/>
      <c r="D143" s="99"/>
      <c r="E143" s="99"/>
      <c r="F143" s="99"/>
      <c r="G143" s="99"/>
      <c r="H143" s="99"/>
      <c r="I143" s="99"/>
      <c r="J143" s="99"/>
      <c r="K143" s="99"/>
      <c r="L143" s="99"/>
    </row>
  </sheetData>
  <mergeCells count="70">
    <mergeCell ref="B124:L132"/>
    <mergeCell ref="AD17:AF17"/>
    <mergeCell ref="B19:K19"/>
    <mergeCell ref="N19:W19"/>
    <mergeCell ref="B20:H20"/>
    <mergeCell ref="I20:K20"/>
    <mergeCell ref="N20:R20"/>
    <mergeCell ref="T20:W20"/>
    <mergeCell ref="B17:D17"/>
    <mergeCell ref="E17:F17"/>
    <mergeCell ref="N17:O17"/>
    <mergeCell ref="T17:U17"/>
    <mergeCell ref="B123:L123"/>
    <mergeCell ref="B15:D15"/>
    <mergeCell ref="E15:F15"/>
    <mergeCell ref="N15:O15"/>
    <mergeCell ref="T15:U15"/>
    <mergeCell ref="B16:D16"/>
    <mergeCell ref="E16:F16"/>
    <mergeCell ref="N16:O16"/>
    <mergeCell ref="T16:U16"/>
    <mergeCell ref="B11:D11"/>
    <mergeCell ref="E11:F11"/>
    <mergeCell ref="Y12:AB12"/>
    <mergeCell ref="B14:D14"/>
    <mergeCell ref="E14:F14"/>
    <mergeCell ref="N14:O14"/>
    <mergeCell ref="T14:U14"/>
    <mergeCell ref="B13:D13"/>
    <mergeCell ref="E13:F13"/>
    <mergeCell ref="N13:R13"/>
    <mergeCell ref="T13:U13"/>
    <mergeCell ref="T12:W12"/>
    <mergeCell ref="B12:D12"/>
    <mergeCell ref="E12:F12"/>
    <mergeCell ref="I12:K12"/>
    <mergeCell ref="B9:D9"/>
    <mergeCell ref="E9:F9"/>
    <mergeCell ref="H9:I9"/>
    <mergeCell ref="B10:D10"/>
    <mergeCell ref="E10:F10"/>
    <mergeCell ref="H10:I10"/>
    <mergeCell ref="T7:W7"/>
    <mergeCell ref="B7:D7"/>
    <mergeCell ref="E7:F7"/>
    <mergeCell ref="H7:I7"/>
    <mergeCell ref="B8:D8"/>
    <mergeCell ref="E8:F8"/>
    <mergeCell ref="H8:I8"/>
    <mergeCell ref="H5:I5"/>
    <mergeCell ref="Y5:AA5"/>
    <mergeCell ref="B6:D6"/>
    <mergeCell ref="E6:F6"/>
    <mergeCell ref="H6:I6"/>
    <mergeCell ref="B2:F2"/>
    <mergeCell ref="H2:L2"/>
    <mergeCell ref="T2:W2"/>
    <mergeCell ref="T5:W5"/>
    <mergeCell ref="Y2:AF2"/>
    <mergeCell ref="B3:D3"/>
    <mergeCell ref="E3:F3"/>
    <mergeCell ref="H3:I3"/>
    <mergeCell ref="T3:W3"/>
    <mergeCell ref="AD3:AF3"/>
    <mergeCell ref="B4:D4"/>
    <mergeCell ref="E4:F4"/>
    <mergeCell ref="H4:I4"/>
    <mergeCell ref="T4:W4"/>
    <mergeCell ref="B5:D5"/>
    <mergeCell ref="E5:F5"/>
  </mergeCells>
  <conditionalFormatting sqref="P22:Q121">
    <cfRule type="containsText" dxfId="27" priority="26" operator="containsText" text="B">
      <formula>NOT(ISERROR(SEARCH("B",P22)))</formula>
    </cfRule>
    <cfRule type="containsText" dxfId="26" priority="27" operator="containsText" text="P">
      <formula>NOT(ISERROR(SEARCH("P",P22)))</formula>
    </cfRule>
    <cfRule type="containsText" dxfId="25" priority="28" operator="containsText" text="T">
      <formula>NOT(ISERROR(SEARCH("T",P22)))</formula>
    </cfRule>
  </conditionalFormatting>
  <conditionalFormatting sqref="M22:M121">
    <cfRule type="containsText" dxfId="24" priority="19" operator="containsText" text="ERR">
      <formula>NOT(ISERROR(SEARCH("ERR",M22)))</formula>
    </cfRule>
    <cfRule type="containsText" dxfId="23" priority="20" operator="containsText" text="OK">
      <formula>NOT(ISERROR(SEARCH("OK",M22)))</formula>
    </cfRule>
  </conditionalFormatting>
  <conditionalFormatting sqref="AB81:AB82 R16:R17">
    <cfRule type="containsText" dxfId="22" priority="14" operator="containsText" text="Extreme">
      <formula>NOT(ISERROR(SEARCH("Extreme",R16)))</formula>
    </cfRule>
    <cfRule type="containsText" dxfId="21" priority="15" operator="containsText" text="High">
      <formula>NOT(ISERROR(SEARCH("High",R16)))</formula>
    </cfRule>
    <cfRule type="containsText" dxfId="20" priority="16" operator="containsText" text="Medium">
      <formula>NOT(ISERROR(SEARCH("Medium",R16)))</formula>
    </cfRule>
    <cfRule type="containsText" dxfId="19" priority="17" operator="containsText" text="Low">
      <formula>NOT(ISERROR(SEARCH("Low",R16)))</formula>
    </cfRule>
    <cfRule type="containsText" dxfId="18" priority="18" operator="containsText" text="Minimal">
      <formula>NOT(ISERROR(SEARCH("Minimal",R16)))</formula>
    </cfRule>
  </conditionalFormatting>
  <conditionalFormatting sqref="L5:L10">
    <cfRule type="containsText" dxfId="17" priority="21" operator="containsText" text="Extreme">
      <formula>NOT(ISERROR(SEARCH("Extreme",L5)))</formula>
    </cfRule>
    <cfRule type="containsText" dxfId="16" priority="22" operator="containsText" text="High">
      <formula>NOT(ISERROR(SEARCH("High",L5)))</formula>
    </cfRule>
    <cfRule type="containsText" dxfId="15" priority="23" operator="containsText" text="Medium">
      <formula>NOT(ISERROR(SEARCH("Medium",L5)))</formula>
    </cfRule>
    <cfRule type="containsText" dxfId="14" priority="24" operator="containsText" text="Low">
      <formula>NOT(ISERROR(SEARCH("Low",L5)))</formula>
    </cfRule>
    <cfRule type="containsText" dxfId="13" priority="25" operator="containsText" text="Minimal">
      <formula>NOT(ISERROR(SEARCH("Minimal",L5)))</formula>
    </cfRule>
  </conditionalFormatting>
  <conditionalFormatting sqref="L22:L121">
    <cfRule type="containsText" dxfId="12" priority="12" operator="containsText" text="ERR">
      <formula>NOT(ISERROR(SEARCH("ERR",L22)))</formula>
    </cfRule>
    <cfRule type="containsText" dxfId="11" priority="13" operator="containsText" text="OK">
      <formula>NOT(ISERROR(SEARCH("OK",L22)))</formula>
    </cfRule>
  </conditionalFormatting>
  <conditionalFormatting sqref="T22:W121">
    <cfRule type="cellIs" dxfId="10" priority="11" operator="greaterThan">
      <formula>0</formula>
    </cfRule>
  </conditionalFormatting>
  <conditionalFormatting sqref="W14:W16">
    <cfRule type="containsText" dxfId="9" priority="6" operator="containsText" text="Extreme">
      <formula>NOT(ISERROR(SEARCH("Extreme",W14)))</formula>
    </cfRule>
    <cfRule type="containsText" dxfId="8" priority="7" operator="containsText" text="High">
      <formula>NOT(ISERROR(SEARCH("High",W14)))</formula>
    </cfRule>
    <cfRule type="containsText" dxfId="7" priority="8" operator="containsText" text="Medium">
      <formula>NOT(ISERROR(SEARCH("Medium",W14)))</formula>
    </cfRule>
    <cfRule type="containsText" dxfId="6" priority="9" operator="containsText" text="Low">
      <formula>NOT(ISERROR(SEARCH("Low",W14)))</formula>
    </cfRule>
    <cfRule type="containsText" dxfId="5" priority="10" operator="containsText" text="Minimal">
      <formula>NOT(ISERROR(SEARCH("Minimal",W14)))</formula>
    </cfRule>
  </conditionalFormatting>
  <conditionalFormatting sqref="W17">
    <cfRule type="containsText" dxfId="4" priority="1" operator="containsText" text="Extreme">
      <formula>NOT(ISERROR(SEARCH("Extreme",W17)))</formula>
    </cfRule>
    <cfRule type="containsText" dxfId="3" priority="2" operator="containsText" text="High">
      <formula>NOT(ISERROR(SEARCH("High",W17)))</formula>
    </cfRule>
    <cfRule type="containsText" dxfId="2" priority="3" operator="containsText" text="Medium">
      <formula>NOT(ISERROR(SEARCH("Medium",W17)))</formula>
    </cfRule>
    <cfRule type="containsText" dxfId="1" priority="4" operator="containsText" text="Low">
      <formula>NOT(ISERROR(SEARCH("Low",W17)))</formula>
    </cfRule>
    <cfRule type="containsText" dxfId="0" priority="5" operator="containsText" text="Minimal">
      <formula>NOT(ISERROR(SEARCH("Minimal",W17)))</formula>
    </cfRule>
  </conditionalFormatting>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3073" r:id="rId3" name="Button 1">
              <controlPr defaultSize="0" print="0" autoFill="0" autoPict="0" macro="[0]!Risk_NC_Button2_Click">
                <anchor moveWithCells="1" sizeWithCells="1">
                  <from>
                    <xdr:col>19</xdr:col>
                    <xdr:colOff>104775</xdr:colOff>
                    <xdr:row>7</xdr:row>
                    <xdr:rowOff>85725</xdr:rowOff>
                  </from>
                  <to>
                    <xdr:col>19</xdr:col>
                    <xdr:colOff>809625</xdr:colOff>
                    <xdr:row>9</xdr:row>
                    <xdr:rowOff>133350</xdr:rowOff>
                  </to>
                </anchor>
              </controlPr>
            </control>
          </mc:Choice>
        </mc:AlternateContent>
        <mc:AlternateContent xmlns:mc="http://schemas.openxmlformats.org/markup-compatibility/2006">
          <mc:Choice Requires="x14">
            <control shapeId="3074" r:id="rId4" name="Button 2">
              <controlPr defaultSize="0" print="0" autoFill="0" autoPict="0" macro="[0]!Module4.Full_Edge_NC">
                <anchor moveWithCells="1" sizeWithCells="1">
                  <from>
                    <xdr:col>20</xdr:col>
                    <xdr:colOff>76200</xdr:colOff>
                    <xdr:row>7</xdr:row>
                    <xdr:rowOff>85725</xdr:rowOff>
                  </from>
                  <to>
                    <xdr:col>20</xdr:col>
                    <xdr:colOff>781050</xdr:colOff>
                    <xdr:row>9</xdr:row>
                    <xdr:rowOff>133350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319EAB-3D9A-4683-8767-A38D62085EA5}">
  <sheetPr codeName="Sheet3">
    <tabColor rgb="FFFF0000"/>
  </sheetPr>
  <dimension ref="B1:BX141"/>
  <sheetViews>
    <sheetView zoomScaleNormal="100" workbookViewId="0"/>
  </sheetViews>
  <sheetFormatPr defaultRowHeight="15" x14ac:dyDescent="0.25"/>
  <cols>
    <col min="3" max="14" width="6.7109375" style="28" customWidth="1"/>
    <col min="15" max="19" width="9.140625" style="28"/>
    <col min="21" max="25" width="14.7109375" customWidth="1"/>
    <col min="26" max="42" width="14.7109375" style="82" customWidth="1"/>
    <col min="43" max="43" width="3.7109375" style="70" customWidth="1"/>
    <col min="44" max="45" width="10.7109375" style="28" customWidth="1"/>
    <col min="46" max="53" width="10.7109375" customWidth="1"/>
    <col min="65" max="75" width="14.7109375" customWidth="1"/>
    <col min="76" max="76" width="14.28515625" bestFit="1" customWidth="1"/>
  </cols>
  <sheetData>
    <row r="1" spans="2:75" x14ac:dyDescent="0.25">
      <c r="S1" s="105"/>
    </row>
    <row r="2" spans="2:75" ht="15.75" thickBot="1" x14ac:dyDescent="0.3">
      <c r="T2" s="77"/>
    </row>
    <row r="3" spans="2:75" ht="19.5" thickBot="1" x14ac:dyDescent="0.35">
      <c r="C3" s="545" t="s">
        <v>119</v>
      </c>
      <c r="D3" s="545"/>
      <c r="E3" s="545"/>
      <c r="F3" s="545"/>
      <c r="G3" s="545"/>
      <c r="H3" s="545"/>
      <c r="I3" s="545"/>
      <c r="J3" s="545"/>
      <c r="K3" s="545"/>
      <c r="L3" s="545"/>
      <c r="M3" s="545"/>
      <c r="N3" s="545"/>
      <c r="O3" s="545"/>
      <c r="P3" s="545"/>
      <c r="Q3" s="545"/>
      <c r="R3" s="545"/>
      <c r="S3" s="545"/>
      <c r="T3" s="545"/>
      <c r="U3" s="545"/>
      <c r="V3" s="545"/>
      <c r="W3" s="545"/>
      <c r="X3" s="545"/>
      <c r="Y3" s="545"/>
      <c r="Z3" s="545"/>
      <c r="AA3" s="545"/>
      <c r="AB3" s="545"/>
      <c r="AC3" s="545"/>
      <c r="AD3" s="545"/>
      <c r="AE3" s="545"/>
      <c r="AF3" s="545"/>
      <c r="AG3" s="545"/>
      <c r="AH3" s="545"/>
      <c r="AI3" s="545"/>
      <c r="AJ3" s="545"/>
      <c r="AK3" s="545"/>
      <c r="AL3" s="545"/>
      <c r="AM3" s="545"/>
      <c r="AN3" s="545"/>
      <c r="AO3" s="545"/>
      <c r="AP3" s="545"/>
      <c r="AQ3" s="71"/>
      <c r="AR3" s="634" t="s">
        <v>163</v>
      </c>
      <c r="AS3" s="635"/>
      <c r="AT3" s="635"/>
      <c r="AU3" s="635"/>
      <c r="AV3" s="635"/>
      <c r="AW3" s="635"/>
      <c r="AX3" s="635"/>
      <c r="AY3" s="635"/>
      <c r="AZ3" s="635"/>
      <c r="BA3" s="636"/>
      <c r="BC3" s="640" t="s">
        <v>227</v>
      </c>
      <c r="BD3" s="641"/>
      <c r="BE3" s="641"/>
      <c r="BF3" s="641"/>
      <c r="BG3" s="641"/>
      <c r="BH3" s="641"/>
      <c r="BI3" s="641"/>
      <c r="BJ3" s="641"/>
      <c r="BK3" s="641"/>
      <c r="BL3" s="641"/>
      <c r="BM3" s="641"/>
      <c r="BN3" s="641"/>
      <c r="BO3" s="641"/>
      <c r="BP3" s="641"/>
      <c r="BQ3" s="641"/>
      <c r="BR3" s="641"/>
      <c r="BS3" s="641"/>
      <c r="BT3" s="641"/>
      <c r="BU3" s="641"/>
      <c r="BV3" s="641"/>
      <c r="BW3" s="642"/>
    </row>
    <row r="4" spans="2:75" ht="19.5" thickBot="1" x14ac:dyDescent="0.35">
      <c r="C4" s="631" t="s">
        <v>54</v>
      </c>
      <c r="D4" s="632"/>
      <c r="E4" s="632"/>
      <c r="F4" s="632"/>
      <c r="G4" s="632"/>
      <c r="H4" s="633"/>
      <c r="I4" s="631" t="s">
        <v>66</v>
      </c>
      <c r="J4" s="632"/>
      <c r="K4" s="632"/>
      <c r="L4" s="632"/>
      <c r="M4" s="632"/>
      <c r="N4" s="633"/>
      <c r="O4" s="631" t="s">
        <v>71</v>
      </c>
      <c r="P4" s="633"/>
      <c r="Q4" s="550" t="s">
        <v>70</v>
      </c>
      <c r="R4" s="552"/>
      <c r="S4" s="550" t="s">
        <v>10</v>
      </c>
      <c r="T4" s="551"/>
      <c r="U4" s="551"/>
      <c r="V4" s="551"/>
      <c r="W4" s="551"/>
      <c r="X4" s="551"/>
      <c r="Y4" s="552"/>
      <c r="Z4" s="550" t="s">
        <v>221</v>
      </c>
      <c r="AA4" s="551"/>
      <c r="AB4" s="552"/>
      <c r="AC4" s="550" t="s">
        <v>220</v>
      </c>
      <c r="AD4" s="551"/>
      <c r="AE4" s="552"/>
      <c r="AF4" s="550" t="s">
        <v>202</v>
      </c>
      <c r="AG4" s="551"/>
      <c r="AH4" s="552"/>
      <c r="AI4" s="550" t="s">
        <v>209</v>
      </c>
      <c r="AJ4" s="551"/>
      <c r="AK4" s="552"/>
      <c r="AL4" s="637" t="s">
        <v>120</v>
      </c>
      <c r="AM4" s="637"/>
      <c r="AN4" s="637"/>
      <c r="AO4" s="637"/>
      <c r="AP4" s="637"/>
      <c r="AQ4" s="137"/>
      <c r="AR4" s="140"/>
      <c r="AS4" s="550" t="s">
        <v>153</v>
      </c>
      <c r="AT4" s="551"/>
      <c r="AU4" s="552"/>
      <c r="AV4" s="550" t="s">
        <v>200</v>
      </c>
      <c r="AW4" s="551"/>
      <c r="AX4" s="552"/>
      <c r="AY4" s="550" t="s">
        <v>164</v>
      </c>
      <c r="AZ4" s="551"/>
      <c r="BA4" s="552"/>
      <c r="BC4" s="643" t="s">
        <v>235</v>
      </c>
      <c r="BD4" s="644"/>
      <c r="BE4" s="644"/>
      <c r="BF4" s="644"/>
      <c r="BG4" s="644"/>
      <c r="BH4" s="644"/>
      <c r="BI4" s="644"/>
      <c r="BJ4" s="644"/>
      <c r="BK4" s="644"/>
      <c r="BL4" s="644"/>
      <c r="BM4" s="550" t="s">
        <v>236</v>
      </c>
      <c r="BN4" s="551"/>
      <c r="BO4" s="551"/>
      <c r="BP4" s="550" t="s">
        <v>209</v>
      </c>
      <c r="BQ4" s="551"/>
      <c r="BR4" s="552"/>
      <c r="BS4" s="638" t="s">
        <v>120</v>
      </c>
      <c r="BT4" s="638"/>
      <c r="BU4" s="638"/>
      <c r="BV4" s="638"/>
      <c r="BW4" s="639"/>
    </row>
    <row r="5" spans="2:75" ht="30.75" thickBot="1" x14ac:dyDescent="0.3">
      <c r="B5" s="34" t="s">
        <v>47</v>
      </c>
      <c r="C5" s="32" t="s">
        <v>48</v>
      </c>
      <c r="D5" s="29" t="s">
        <v>49</v>
      </c>
      <c r="E5" s="29" t="s">
        <v>50</v>
      </c>
      <c r="F5" s="29" t="s">
        <v>51</v>
      </c>
      <c r="G5" s="29" t="s">
        <v>52</v>
      </c>
      <c r="H5" s="33" t="s">
        <v>53</v>
      </c>
      <c r="I5" s="46" t="s">
        <v>48</v>
      </c>
      <c r="J5" s="47" t="s">
        <v>49</v>
      </c>
      <c r="K5" s="47" t="s">
        <v>50</v>
      </c>
      <c r="L5" s="47" t="s">
        <v>51</v>
      </c>
      <c r="M5" s="47" t="s">
        <v>52</v>
      </c>
      <c r="N5" s="48" t="s">
        <v>53</v>
      </c>
      <c r="O5" s="43" t="s">
        <v>43</v>
      </c>
      <c r="P5" s="44" t="s">
        <v>44</v>
      </c>
      <c r="Q5" s="57" t="s">
        <v>8</v>
      </c>
      <c r="R5" s="61" t="s">
        <v>63</v>
      </c>
      <c r="S5" s="43" t="s">
        <v>75</v>
      </c>
      <c r="T5" s="141" t="s">
        <v>12</v>
      </c>
      <c r="U5" s="141" t="s">
        <v>79</v>
      </c>
      <c r="V5" s="141" t="s">
        <v>80</v>
      </c>
      <c r="W5" s="141" t="s">
        <v>77</v>
      </c>
      <c r="X5" s="141" t="s">
        <v>76</v>
      </c>
      <c r="Y5" s="44" t="s">
        <v>78</v>
      </c>
      <c r="Z5" s="153" t="s">
        <v>45</v>
      </c>
      <c r="AA5" s="154" t="s">
        <v>63</v>
      </c>
      <c r="AB5" s="152" t="s">
        <v>46</v>
      </c>
      <c r="AC5" s="67" t="s">
        <v>214</v>
      </c>
      <c r="AD5" s="68" t="s">
        <v>215</v>
      </c>
      <c r="AE5" s="69" t="s">
        <v>216</v>
      </c>
      <c r="AF5" s="227" t="s">
        <v>203</v>
      </c>
      <c r="AG5" s="154" t="s">
        <v>204</v>
      </c>
      <c r="AH5" s="152" t="s">
        <v>205</v>
      </c>
      <c r="AI5" s="67" t="s">
        <v>206</v>
      </c>
      <c r="AJ5" s="68" t="s">
        <v>207</v>
      </c>
      <c r="AK5" s="69" t="s">
        <v>208</v>
      </c>
      <c r="AL5" s="199" t="s">
        <v>76</v>
      </c>
      <c r="AM5" s="67" t="s">
        <v>210</v>
      </c>
      <c r="AN5" s="68" t="s">
        <v>211</v>
      </c>
      <c r="AO5" s="69" t="s">
        <v>212</v>
      </c>
      <c r="AP5" s="200" t="s">
        <v>213</v>
      </c>
      <c r="AQ5" s="138"/>
      <c r="AR5" s="134" t="s">
        <v>138</v>
      </c>
      <c r="AS5" s="43" t="s">
        <v>159</v>
      </c>
      <c r="AT5" s="44" t="s">
        <v>162</v>
      </c>
      <c r="AU5" s="44" t="s">
        <v>161</v>
      </c>
      <c r="AV5" s="133" t="s">
        <v>158</v>
      </c>
      <c r="AW5" s="133" t="s">
        <v>162</v>
      </c>
      <c r="AX5" s="57" t="s">
        <v>161</v>
      </c>
      <c r="AY5" s="133" t="s">
        <v>197</v>
      </c>
      <c r="AZ5" s="133" t="s">
        <v>162</v>
      </c>
      <c r="BA5" s="57" t="s">
        <v>161</v>
      </c>
      <c r="BC5" s="43">
        <v>1</v>
      </c>
      <c r="BD5" s="256">
        <v>2</v>
      </c>
      <c r="BE5" s="256">
        <v>3</v>
      </c>
      <c r="BF5" s="256">
        <v>4</v>
      </c>
      <c r="BG5" s="256">
        <v>5</v>
      </c>
      <c r="BH5" s="256">
        <v>6</v>
      </c>
      <c r="BI5" s="256">
        <v>7</v>
      </c>
      <c r="BJ5" s="256">
        <v>8</v>
      </c>
      <c r="BK5" s="256">
        <v>9</v>
      </c>
      <c r="BL5" s="326">
        <v>0</v>
      </c>
      <c r="BM5" s="43" t="s">
        <v>223</v>
      </c>
      <c r="BN5" s="141" t="s">
        <v>224</v>
      </c>
      <c r="BO5" s="141" t="s">
        <v>225</v>
      </c>
      <c r="BP5" s="153" t="s">
        <v>206</v>
      </c>
      <c r="BQ5" s="154" t="s">
        <v>207</v>
      </c>
      <c r="BR5" s="329" t="s">
        <v>208</v>
      </c>
      <c r="BS5" s="199" t="s">
        <v>76</v>
      </c>
      <c r="BT5" s="153" t="s">
        <v>210</v>
      </c>
      <c r="BU5" s="154" t="s">
        <v>211</v>
      </c>
      <c r="BV5" s="329" t="s">
        <v>212</v>
      </c>
      <c r="BW5" s="200" t="s">
        <v>213</v>
      </c>
    </row>
    <row r="6" spans="2:75" ht="15.75" thickTop="1" x14ac:dyDescent="0.25">
      <c r="B6" s="161">
        <v>1</v>
      </c>
      <c r="C6" s="162">
        <f>IF(Risk!C22="","",Risk!C22)</f>
        <v>1</v>
      </c>
      <c r="D6" s="163">
        <f>IF(Risk!D22="","",Risk!D22)</f>
        <v>2</v>
      </c>
      <c r="E6" s="163" t="str">
        <f>IF(Risk!E22="","",Risk!E22)</f>
        <v>Q</v>
      </c>
      <c r="F6" s="163" t="str">
        <f>IF(Risk!F22="","",Risk!F22)</f>
        <v>Q</v>
      </c>
      <c r="G6" s="163">
        <f>IF(Risk!G22="","",Risk!G22)</f>
        <v>7</v>
      </c>
      <c r="H6" s="163">
        <f>IF(Risk!H22="","",Risk!H22)</f>
        <v>6</v>
      </c>
      <c r="I6" s="162">
        <f>IF(C6="","",LOOKUP(C6,$B$110:$B$124,$C$110:$C$124))</f>
        <v>1</v>
      </c>
      <c r="J6" s="163">
        <f t="shared" ref="J6:N6" si="0">IF(D6="","",LOOKUP(D6,$B$110:$B$124,$C$110:$C$124))</f>
        <v>2</v>
      </c>
      <c r="K6" s="163">
        <f t="shared" si="0"/>
        <v>0</v>
      </c>
      <c r="L6" s="163">
        <f t="shared" si="0"/>
        <v>0</v>
      </c>
      <c r="M6" s="163">
        <f t="shared" si="0"/>
        <v>7</v>
      </c>
      <c r="N6" s="164">
        <f t="shared" si="0"/>
        <v>6</v>
      </c>
      <c r="O6" s="165">
        <f>IF(I6="","",MOD(I6+K6,10))</f>
        <v>1</v>
      </c>
      <c r="P6" s="166">
        <f>IF(J6="","",MOD(J6+L6,10))</f>
        <v>2</v>
      </c>
      <c r="Q6" s="473">
        <f>IF(I6="","",IF(OR(O6&gt;=8,P6&gt;=8),O6,IF(O6&gt;=6,O6,MOD(O6+M6,10))))</f>
        <v>8</v>
      </c>
      <c r="R6" s="470">
        <f>IF(OR(O6&gt;=8,P6&gt;=8),P6,IF(M6="",P6,IF(O6&gt;=6,MOD(P6+M6,10),IF(N6="",P6,MOD(P6+N6,10)))))</f>
        <v>8</v>
      </c>
      <c r="S6" s="486" t="str">
        <f>IF(C6="","",IF(Q6&gt;R6,"P",IF(Q6&lt;R6,"B","T")))</f>
        <v>T</v>
      </c>
      <c r="T6" s="167" t="str">
        <f>Risk!Q22</f>
        <v>P</v>
      </c>
      <c r="U6" s="168">
        <f>IF(C6="","",SUM(Risk!I22:K22))</f>
        <v>300</v>
      </c>
      <c r="V6" s="168">
        <f>IF(T6="",0,IF(S6="P",AF6,IF(S6="B",AG6,IF(S6="T",AH6,"ERR"))))</f>
        <v>1600</v>
      </c>
      <c r="W6" s="169">
        <f>IF(U6="",0,V6)</f>
        <v>1600</v>
      </c>
      <c r="X6" s="170">
        <f>AL6</f>
        <v>-29.954338886363672</v>
      </c>
      <c r="Y6" s="171">
        <f>IF(U6="",0,AL6)</f>
        <v>-29.954338886363672</v>
      </c>
      <c r="Z6" s="156">
        <f>Risk!I22</f>
        <v>100</v>
      </c>
      <c r="AA6" s="157">
        <f>Risk!J22</f>
        <v>0</v>
      </c>
      <c r="AB6" s="191">
        <f>Risk!K22</f>
        <v>200</v>
      </c>
      <c r="AC6" s="222">
        <f>IF(Z6=0,0,IF(Z6="",0,IF(AND(Z6&gt;0,$S6="P"),Z6,IF(AND(Z6&gt;0,$S6="B"),-Z6,IF(AND(Z6&gt;0,$S6="T"),0,"ERR")))))</f>
        <v>0</v>
      </c>
      <c r="AD6" s="169">
        <f>IF(AA6=0,0,IF(AA6="",0,IF(AND(AA6&gt;0,$S6="P"),-AA6,IF(AND(AA6&gt;0,$S6="B"),0.95*AA6,IF(AND(AA6&gt;0,$S6="T"),0,"ERR")))))</f>
        <v>0</v>
      </c>
      <c r="AE6" s="228">
        <f>IF(AB6=0,0,IF(AB6="",0,IF(AND(AB6&gt;0,$S6="P"),-AB6,IF(AND(AB6&gt;0,$S6="B"),-AB6,IF(AND(AB6&gt;0,$S6="T"),8*AB6,"ERR")))))</f>
        <v>1600</v>
      </c>
      <c r="AF6" s="219">
        <f>Z6-AA6-AB6</f>
        <v>-100</v>
      </c>
      <c r="AG6" s="194">
        <f>0.95*AA6-Z6-AB6</f>
        <v>-300</v>
      </c>
      <c r="AH6" s="196">
        <f>8*AB6</f>
        <v>1600</v>
      </c>
      <c r="AI6" s="211">
        <f>CA!$E$5</f>
        <v>0.44624660934359561</v>
      </c>
      <c r="AJ6" s="212">
        <f>CA!$E$4</f>
        <v>0.45859742263276138</v>
      </c>
      <c r="AK6" s="213">
        <f>CA!$E$6</f>
        <v>9.5155968023640194E-2</v>
      </c>
      <c r="AL6" s="214">
        <f>AF6*AI6+AG6*AJ6+AH6*AK6</f>
        <v>-29.954338886363672</v>
      </c>
      <c r="AM6" s="208">
        <f>AI6*(AF6-AL6)^2</f>
        <v>2189.4619725792877</v>
      </c>
      <c r="AN6" s="194">
        <f>AJ6*(AG6-AL6)^2</f>
        <v>33443.060703350391</v>
      </c>
      <c r="AO6" s="229">
        <f>AK6*(AH6-AL6)^2</f>
        <v>252805.72717685459</v>
      </c>
      <c r="AP6" s="230">
        <f>SUM(AM6:AO6)</f>
        <v>288438.24985278427</v>
      </c>
      <c r="AQ6" s="139"/>
      <c r="AR6" s="58" t="str">
        <f>IF(S6="T","",S6)</f>
        <v/>
      </c>
      <c r="AS6" s="50"/>
      <c r="AT6" s="106" t="str">
        <f>IF(C6="","",IF(LEN(AS6)&lt;2,"",LOOKUP(AS6,'Betting Systems'!$B$4:$B$7,'Betting Systems'!$C$4:$C$7)))</f>
        <v/>
      </c>
      <c r="AU6" s="117"/>
      <c r="AV6" s="111"/>
      <c r="AW6" s="49" t="str">
        <f>IF($C6="","",IF(LEN(AV6)&lt;3,"",LOOKUP(AV6,'Betting Systems'!$E$4:$E$11,'Betting Systems'!$F$4:$F$11)))</f>
        <v/>
      </c>
      <c r="AX6" s="112"/>
      <c r="AY6" s="119"/>
      <c r="AZ6" s="120" t="str">
        <f>IF($C6="","",IF(LEN(AY6)&lt;5,"",LOOKUP(AY6,'Betting Systems'!$H$4:$H$35,'Betting Systems'!$I$4:$I$35)))</f>
        <v/>
      </c>
      <c r="BA6" s="121"/>
      <c r="BC6" s="50">
        <f>32</f>
        <v>32</v>
      </c>
      <c r="BD6" s="49">
        <v>32</v>
      </c>
      <c r="BE6" s="49">
        <v>32</v>
      </c>
      <c r="BF6" s="49">
        <v>32</v>
      </c>
      <c r="BG6" s="49">
        <v>32</v>
      </c>
      <c r="BH6" s="49">
        <v>32</v>
      </c>
      <c r="BI6" s="49">
        <v>32</v>
      </c>
      <c r="BJ6" s="49">
        <v>32</v>
      </c>
      <c r="BK6" s="49">
        <v>32</v>
      </c>
      <c r="BL6" s="327">
        <v>128</v>
      </c>
      <c r="BM6" s="358">
        <v>-1.2350813289166138E-2</v>
      </c>
      <c r="BN6" s="359">
        <v>-1.0579057842472032E-2</v>
      </c>
      <c r="BO6" s="360">
        <v>-0.14359628778723826</v>
      </c>
      <c r="BP6" s="332">
        <v>0.44624660934359683</v>
      </c>
      <c r="BQ6" s="294">
        <v>0.45859742263276299</v>
      </c>
      <c r="BR6" s="295">
        <v>9.5155968023640194E-2</v>
      </c>
      <c r="BS6" s="338">
        <f>BM6*Z6+BN6*AA6 +BO6*AB6</f>
        <v>-29.954338886364265</v>
      </c>
      <c r="BT6" s="336">
        <f>BP6*(AF6-$BS6)^2</f>
        <v>2189.4619725792563</v>
      </c>
      <c r="BU6" s="342">
        <f t="shared" ref="BU6:BV6" si="1">BQ6*(AG6-$BS6)^2</f>
        <v>33443.060703350355</v>
      </c>
      <c r="BV6" s="342">
        <f t="shared" si="1"/>
        <v>252805.72717685474</v>
      </c>
      <c r="BW6" s="337">
        <f>SUM(BT6:BV6)</f>
        <v>288438.24985278433</v>
      </c>
    </row>
    <row r="7" spans="2:75" x14ac:dyDescent="0.25">
      <c r="B7" s="172">
        <v>2</v>
      </c>
      <c r="C7" s="173" t="str">
        <f>IF(Risk!C23="","",Risk!C23)</f>
        <v>J</v>
      </c>
      <c r="D7" s="174" t="str">
        <f>IF(Risk!D23="","",Risk!D23)</f>
        <v>Q</v>
      </c>
      <c r="E7" s="174">
        <f>IF(Risk!E23="","",Risk!E23)</f>
        <v>2</v>
      </c>
      <c r="F7" s="174">
        <f>IF(Risk!F23="","",Risk!F23)</f>
        <v>0</v>
      </c>
      <c r="G7" s="174">
        <f>IF(Risk!G23="","",Risk!G23)</f>
        <v>5</v>
      </c>
      <c r="H7" s="174">
        <f>IF(Risk!H23="","",Risk!H23)</f>
        <v>7</v>
      </c>
      <c r="I7" s="173">
        <f t="shared" ref="I7:I70" si="2">IF(C7="","",LOOKUP(C7,$B$110:$B$124,$C$110:$C$124))</f>
        <v>0</v>
      </c>
      <c r="J7" s="174">
        <f t="shared" ref="J7:J70" si="3">IF(D7="","",LOOKUP(D7,$B$110:$B$124,$C$110:$C$124))</f>
        <v>0</v>
      </c>
      <c r="K7" s="174">
        <f t="shared" ref="K7:K70" si="4">IF(E7="","",LOOKUP(E7,$B$110:$B$124,$C$110:$C$124))</f>
        <v>2</v>
      </c>
      <c r="L7" s="174">
        <f t="shared" ref="L7:L70" si="5">IF(F7="","",LOOKUP(F7,$B$110:$B$124,$C$110:$C$124))</f>
        <v>0</v>
      </c>
      <c r="M7" s="174">
        <f t="shared" ref="M7:M70" si="6">IF(G7="","",LOOKUP(G7,$B$110:$B$124,$C$110:$C$124))</f>
        <v>5</v>
      </c>
      <c r="N7" s="175">
        <f t="shared" ref="N7:N70" si="7">IF(H7="","",LOOKUP(H7,$B$110:$B$124,$C$110:$C$124))</f>
        <v>7</v>
      </c>
      <c r="O7" s="176">
        <f t="shared" ref="O7:O70" si="8">IF(I7="","",MOD(I7+K7,10))</f>
        <v>2</v>
      </c>
      <c r="P7" s="177">
        <f t="shared" ref="P7:P70" si="9">IF(J7="","",MOD(J7+L7,10))</f>
        <v>0</v>
      </c>
      <c r="Q7" s="465">
        <f t="shared" ref="Q7:Q70" si="10">IF(I7="","",IF(OR(O7&gt;=8,P7&gt;=8),O7,IF(O7&gt;=6,O7,MOD(O7+M7,10))))</f>
        <v>7</v>
      </c>
      <c r="R7" s="464">
        <f t="shared" ref="R7:R70" si="11">IF(OR(O7&gt;=8,P7&gt;=8),P7,IF(M7="",P7,IF(O7&gt;=6,MOD(P7+M7,10),IF(N7="",P7,MOD(P7+N7,10)))))</f>
        <v>7</v>
      </c>
      <c r="S7" s="417" t="str">
        <f t="shared" ref="S7:S70" si="12">IF(C7="","",IF(Q7&gt;R7,"P",IF(Q7&lt;R7,"B","T")))</f>
        <v>T</v>
      </c>
      <c r="T7" s="167" t="str">
        <f>Risk!Q23</f>
        <v>P</v>
      </c>
      <c r="U7" s="485">
        <f>IF(C7="","",SUM(Risk!I23:K23))</f>
        <v>200</v>
      </c>
      <c r="V7" s="168">
        <f>IF(T7="",0,IF(S7="P",AF7,IF(S7="B",AG7,IF(S7="T",AH7,"ERR"))))</f>
        <v>800</v>
      </c>
      <c r="W7" s="155">
        <f>IF(U7="",W6,V7+W6)</f>
        <v>2400</v>
      </c>
      <c r="X7" s="179">
        <f>AL7</f>
        <v>-15.594710107640125</v>
      </c>
      <c r="Y7" s="180">
        <f>X7+Y6</f>
        <v>-45.549048994003797</v>
      </c>
      <c r="Z7" s="158">
        <f>Risk!I23</f>
        <v>100</v>
      </c>
      <c r="AA7" s="155">
        <f>Risk!J23</f>
        <v>0</v>
      </c>
      <c r="AB7" s="192">
        <f>Risk!K23</f>
        <v>100</v>
      </c>
      <c r="AC7" s="158">
        <f t="shared" ref="AC7:AC70" si="13">IF(Z7=0,0,IF(Z7="",0,IF(AND(Z7&gt;0,$S7="P"),Z7,IF(AND(Z7&gt;0,$S7="B"),-Z7,IF(AND(Z7&gt;0,$S7="T"),0,"ERR")))))</f>
        <v>0</v>
      </c>
      <c r="AD7" s="155">
        <f t="shared" ref="AD7:AD70" si="14">IF(AA7=0,0,IF(AA7="",0,IF(AND(AA7&gt;0,$S7="P"),-AA7,IF(AND(AA7&gt;0,$S7="B"),0.95*AA7,IF(AND(AA7&gt;0,$S7="T"),0,"ERR")))))</f>
        <v>0</v>
      </c>
      <c r="AE7" s="159">
        <f t="shared" ref="AE7:AE70" si="15">IF(AB7=0,0,IF(AB7="",0,IF(AND(AB7&gt;0,$S7="P"),-AB7,IF(AND(AB7&gt;0,$S7="B"),-AB7,IF(AND(AB7&gt;0,$S7="T"),8*AB7,"ERR")))))</f>
        <v>800</v>
      </c>
      <c r="AF7" s="220">
        <f t="shared" ref="AF7:AF70" si="16">Z7-AA7-AB7</f>
        <v>0</v>
      </c>
      <c r="AG7" s="193">
        <f t="shared" ref="AG7:AG70" si="17">0.95*AA7-Z7-AB7</f>
        <v>-200</v>
      </c>
      <c r="AH7" s="197">
        <f t="shared" ref="AH7:AH70" si="18">8*AB7</f>
        <v>800</v>
      </c>
      <c r="AI7" s="202">
        <f>CA!$E$5</f>
        <v>0.44624660934359561</v>
      </c>
      <c r="AJ7" s="201">
        <f>CA!$E$4</f>
        <v>0.45859742263276138</v>
      </c>
      <c r="AK7" s="205">
        <f>CA!$E$6</f>
        <v>9.5155968023640194E-2</v>
      </c>
      <c r="AL7" s="215">
        <f t="shared" ref="AL7:AL70" si="19">AF7*AI7+AG7*AJ7+AH7*AK7</f>
        <v>-15.594710107640125</v>
      </c>
      <c r="AM7" s="209">
        <f t="shared" ref="AM7:AM70" si="20">AI7*(AF7-AL7)^2</f>
        <v>108.5249367254421</v>
      </c>
      <c r="AN7" s="193">
        <f t="shared" ref="AN7:AN70" si="21">AJ7*(AG7-AL7)^2</f>
        <v>15594.747953040473</v>
      </c>
      <c r="AO7" s="180">
        <f t="shared" ref="AO7:AO70" si="22">AK7*(AH7-AL7)^2</f>
        <v>63297.248567332936</v>
      </c>
      <c r="AP7" s="231">
        <f t="shared" ref="AP7:AP70" si="23">SUM(AM7:AO7)</f>
        <v>79000.521457098846</v>
      </c>
      <c r="AQ7" s="139"/>
      <c r="AR7" s="59" t="str">
        <f t="shared" ref="AR7:AR38" si="24">IF(S7="T",AR6,S7)</f>
        <v/>
      </c>
      <c r="AS7" s="51"/>
      <c r="AT7" s="106" t="str">
        <f>IF(C7="","",IF(LEN(AS7)&lt;2,"",LOOKUP(AS7,'Betting Systems'!$B$4:$B$7,'Betting Systems'!$C$4:$C$7)))</f>
        <v/>
      </c>
      <c r="AU7" s="118"/>
      <c r="AV7" s="98"/>
      <c r="AW7" s="106" t="str">
        <f>IF($C7="","",IF(LEN(AV7)&lt;3,"",LOOKUP(AV7,'Betting Systems'!$E$4:$E$11,'Betting Systems'!$F$4:$F$11)))</f>
        <v/>
      </c>
      <c r="AX7" s="115"/>
      <c r="AY7" s="122"/>
      <c r="AZ7" s="123" t="str">
        <f>IF($C7="","",IF(LEN(AY7)&lt;5,"",LOOKUP(AY7,'Betting Systems'!$H$4:$H$35,'Betting Systems'!$I$4:$I$35)))</f>
        <v/>
      </c>
      <c r="BA7" s="124"/>
      <c r="BC7" s="51">
        <f>BC6-COUNTIF($I6:$N6,BC$5)</f>
        <v>31</v>
      </c>
      <c r="BD7" s="255">
        <f t="shared" ref="BD7:BL7" si="25">BD6-COUNTIF($I6:$N6,BD$5)</f>
        <v>31</v>
      </c>
      <c r="BE7" s="255">
        <f t="shared" si="25"/>
        <v>32</v>
      </c>
      <c r="BF7" s="255">
        <f t="shared" si="25"/>
        <v>32</v>
      </c>
      <c r="BG7" s="255">
        <f t="shared" si="25"/>
        <v>32</v>
      </c>
      <c r="BH7" s="255">
        <f t="shared" si="25"/>
        <v>31</v>
      </c>
      <c r="BI7" s="255">
        <f t="shared" si="25"/>
        <v>31</v>
      </c>
      <c r="BJ7" s="255">
        <f t="shared" si="25"/>
        <v>32</v>
      </c>
      <c r="BK7" s="255">
        <f t="shared" si="25"/>
        <v>32</v>
      </c>
      <c r="BL7" s="31">
        <f t="shared" si="25"/>
        <v>126</v>
      </c>
      <c r="BM7" s="475">
        <v>-1.2322236118617699E-2</v>
      </c>
      <c r="BN7" s="466">
        <v>-1.0608729549560898E-2</v>
      </c>
      <c r="BO7" s="476">
        <v>-0.14424751547672826</v>
      </c>
      <c r="BP7" s="333">
        <v>0.44629707724495382</v>
      </c>
      <c r="BQ7" s="302">
        <v>0.45861931336357153</v>
      </c>
      <c r="BR7" s="334">
        <v>9.508360939147463E-2</v>
      </c>
      <c r="BS7" s="339">
        <f t="shared" ref="BS7:BS70" si="26">BM7*Z7+BN7*AA7 +BO7*AB7</f>
        <v>-15.656975159534596</v>
      </c>
      <c r="BT7" s="343">
        <f t="shared" ref="BT7:BT70" si="27">BP7*(AF7-$BS7)^2</f>
        <v>109.40565430586811</v>
      </c>
      <c r="BU7" s="341">
        <f t="shared" ref="BU7:BU70" si="28">BQ7*(AG7-$BS7)^2</f>
        <v>15584.962393738819</v>
      </c>
      <c r="BV7" s="341">
        <f t="shared" ref="BV7:BV70" si="29">BR7*(AH7-$BS7)^2</f>
        <v>63258.773625895657</v>
      </c>
      <c r="BW7" s="344">
        <f t="shared" ref="BW7:BW70" si="30">SUM(BT7:BV7)</f>
        <v>78953.14167394035</v>
      </c>
    </row>
    <row r="8" spans="2:75" x14ac:dyDescent="0.25">
      <c r="B8" s="172">
        <v>3</v>
      </c>
      <c r="C8" s="173">
        <f>IF(Risk!C24="","",Risk!C24)</f>
        <v>7</v>
      </c>
      <c r="D8" s="174">
        <f>IF(Risk!D24="","",Risk!D24)</f>
        <v>6</v>
      </c>
      <c r="E8" s="174">
        <f>IF(Risk!E24="","",Risk!E24)</f>
        <v>3</v>
      </c>
      <c r="F8" s="174">
        <f>IF(Risk!F24="","",Risk!F24)</f>
        <v>3</v>
      </c>
      <c r="G8" s="174" t="str">
        <f>IF(Risk!G24="","",Risk!G24)</f>
        <v/>
      </c>
      <c r="H8" s="178" t="str">
        <f>IF(Risk!H24="","",Risk!H24)</f>
        <v/>
      </c>
      <c r="I8" s="173">
        <f t="shared" si="2"/>
        <v>7</v>
      </c>
      <c r="J8" s="174">
        <f t="shared" si="3"/>
        <v>6</v>
      </c>
      <c r="K8" s="174">
        <f t="shared" si="4"/>
        <v>3</v>
      </c>
      <c r="L8" s="174">
        <f t="shared" si="5"/>
        <v>3</v>
      </c>
      <c r="M8" s="174" t="str">
        <f t="shared" si="6"/>
        <v/>
      </c>
      <c r="N8" s="175" t="str">
        <f t="shared" si="7"/>
        <v/>
      </c>
      <c r="O8" s="176">
        <f t="shared" si="8"/>
        <v>0</v>
      </c>
      <c r="P8" s="177">
        <f t="shared" si="9"/>
        <v>9</v>
      </c>
      <c r="Q8" s="465">
        <f t="shared" si="10"/>
        <v>0</v>
      </c>
      <c r="R8" s="464">
        <f t="shared" si="11"/>
        <v>9</v>
      </c>
      <c r="S8" s="417" t="str">
        <f t="shared" si="12"/>
        <v>B</v>
      </c>
      <c r="T8" s="167" t="str">
        <f>Risk!Q24</f>
        <v>P</v>
      </c>
      <c r="U8" s="485">
        <f>IF(C8="","",SUM(Risk!I24:K24))</f>
        <v>200</v>
      </c>
      <c r="V8" s="168">
        <f t="shared" ref="V8:V71" si="31">IF(T8="",0,IF(S8="P",AF8,IF(S8="B",AG8,IF(S8="T",AH8,"ERR"))))</f>
        <v>-200</v>
      </c>
      <c r="W8" s="155">
        <f t="shared" ref="W8:W71" si="32">IF(U8="",W7,V8+W7)</f>
        <v>2200</v>
      </c>
      <c r="X8" s="179">
        <f t="shared" ref="X8:X71" si="33">AL8</f>
        <v>-15.594710107640125</v>
      </c>
      <c r="Y8" s="180">
        <f t="shared" ref="Y8:Y71" si="34">X8+Y7</f>
        <v>-61.143759101643923</v>
      </c>
      <c r="Z8" s="158">
        <f>Risk!I24</f>
        <v>100</v>
      </c>
      <c r="AA8" s="155">
        <f>Risk!J24</f>
        <v>0</v>
      </c>
      <c r="AB8" s="192">
        <f>Risk!K24</f>
        <v>100</v>
      </c>
      <c r="AC8" s="158">
        <f t="shared" si="13"/>
        <v>-100</v>
      </c>
      <c r="AD8" s="155">
        <f t="shared" si="14"/>
        <v>0</v>
      </c>
      <c r="AE8" s="159">
        <f t="shared" si="15"/>
        <v>-100</v>
      </c>
      <c r="AF8" s="220">
        <f t="shared" si="16"/>
        <v>0</v>
      </c>
      <c r="AG8" s="193">
        <f t="shared" si="17"/>
        <v>-200</v>
      </c>
      <c r="AH8" s="197">
        <f t="shared" si="18"/>
        <v>800</v>
      </c>
      <c r="AI8" s="202">
        <f>CA!$E$5</f>
        <v>0.44624660934359561</v>
      </c>
      <c r="AJ8" s="201">
        <f>CA!$E$4</f>
        <v>0.45859742263276138</v>
      </c>
      <c r="AK8" s="205">
        <f>CA!$E$6</f>
        <v>9.5155968023640194E-2</v>
      </c>
      <c r="AL8" s="215">
        <f t="shared" si="19"/>
        <v>-15.594710107640125</v>
      </c>
      <c r="AM8" s="209">
        <f t="shared" si="20"/>
        <v>108.5249367254421</v>
      </c>
      <c r="AN8" s="193">
        <f t="shared" si="21"/>
        <v>15594.747953040473</v>
      </c>
      <c r="AO8" s="180">
        <f t="shared" si="22"/>
        <v>63297.248567332936</v>
      </c>
      <c r="AP8" s="231">
        <f t="shared" si="23"/>
        <v>79000.521457098846</v>
      </c>
      <c r="AQ8" s="139"/>
      <c r="AR8" s="59" t="str">
        <f t="shared" si="24"/>
        <v>B</v>
      </c>
      <c r="AS8" s="51" t="str">
        <f t="shared" ref="AS8:AS39" si="35">IF(C8="","",AR6&amp;AR7)</f>
        <v/>
      </c>
      <c r="AT8" s="106" t="str">
        <f>IF(C8="","",IF(LEN(AS8)&lt;2,"",LOOKUP(AS8,'Betting Systems'!$B$4:$B$7,'Betting Systems'!$C$4:$C$7)))</f>
        <v/>
      </c>
      <c r="AU8" s="31" t="str">
        <f>IF(LEN(AS8)&lt;2,"",IF($T8="","",IF($T8=AT8,1,0)))</f>
        <v/>
      </c>
      <c r="AV8" s="98"/>
      <c r="AW8" s="106" t="str">
        <f>IF($C8="","",IF(LEN(AV8)&lt;3,"",LOOKUP(AV8,'Betting Systems'!$E$4:$E$11,'Betting Systems'!$F$4:$F$11)))</f>
        <v/>
      </c>
      <c r="AX8" s="52" t="str">
        <f>IF(LEN(AV8)&lt;3,"",IF($T8="","",IF(AW8="","",IF($T8=AW8,1,0))))</f>
        <v/>
      </c>
      <c r="AY8" s="122"/>
      <c r="AZ8" s="123" t="str">
        <f>IF($C8="","",IF(LEN(AY8)&lt;5,"",LOOKUP(AY8,'Betting Systems'!$H$4:$H$35,'Betting Systems'!$I$4:$I$35)))</f>
        <v/>
      </c>
      <c r="BA8" s="125" t="str">
        <f>IF(LEN(AY8)&lt;5,"",IF($T8="","",IF(AZ8="","",IF($T8=AZ8,1,0))))</f>
        <v/>
      </c>
      <c r="BC8" s="51">
        <f t="shared" ref="BC8:BC71" si="36">BC7-COUNTIF($I7:$N7,BC$5)</f>
        <v>31</v>
      </c>
      <c r="BD8" s="255">
        <f t="shared" ref="BD8:BD71" si="37">BD7-COUNTIF($I7:$N7,BD$5)</f>
        <v>30</v>
      </c>
      <c r="BE8" s="255">
        <f t="shared" ref="BE8:BE71" si="38">BE7-COUNTIF($I7:$N7,BE$5)</f>
        <v>32</v>
      </c>
      <c r="BF8" s="255">
        <f t="shared" ref="BF8:BF71" si="39">BF7-COUNTIF($I7:$N7,BF$5)</f>
        <v>32</v>
      </c>
      <c r="BG8" s="255">
        <f t="shared" ref="BG8:BG71" si="40">BG7-COUNTIF($I7:$N7,BG$5)</f>
        <v>31</v>
      </c>
      <c r="BH8" s="255">
        <f t="shared" ref="BH8:BH71" si="41">BH7-COUNTIF($I7:$N7,BH$5)</f>
        <v>31</v>
      </c>
      <c r="BI8" s="255">
        <f t="shared" ref="BI8:BI71" si="42">BI7-COUNTIF($I7:$N7,BI$5)</f>
        <v>30</v>
      </c>
      <c r="BJ8" s="255">
        <f t="shared" ref="BJ8:BJ71" si="43">BJ7-COUNTIF($I7:$N7,BJ$5)</f>
        <v>32</v>
      </c>
      <c r="BK8" s="255">
        <f t="shared" ref="BK8:BK71" si="44">BK7-COUNTIF($I7:$N7,BK$5)</f>
        <v>32</v>
      </c>
      <c r="BL8" s="31">
        <f t="shared" ref="BL8:BL71" si="45">BL7-COUNTIF($I7:$N7,BL$5)</f>
        <v>123</v>
      </c>
      <c r="BM8" s="475">
        <v>-1.2294330695709876E-2</v>
      </c>
      <c r="BN8" s="466">
        <v>-1.063656452961393E-2</v>
      </c>
      <c r="BO8" s="476">
        <v>-0.14447330485517379</v>
      </c>
      <c r="BP8" s="333">
        <v>0.44632357381076582</v>
      </c>
      <c r="BQ8" s="302">
        <v>0.45861790450647572</v>
      </c>
      <c r="BR8" s="334">
        <v>9.5058521682758468E-2</v>
      </c>
      <c r="BS8" s="339">
        <f t="shared" si="26"/>
        <v>-15.676763555088366</v>
      </c>
      <c r="BT8" s="343">
        <f t="shared" si="27"/>
        <v>109.68889013670322</v>
      </c>
      <c r="BU8" s="341">
        <f t="shared" si="28"/>
        <v>15581.568755932487</v>
      </c>
      <c r="BV8" s="341">
        <f t="shared" si="29"/>
        <v>63245.151495593105</v>
      </c>
      <c r="BW8" s="344">
        <f t="shared" si="30"/>
        <v>78936.409141662298</v>
      </c>
    </row>
    <row r="9" spans="2:75" x14ac:dyDescent="0.25">
      <c r="B9" s="172">
        <v>4</v>
      </c>
      <c r="C9" s="173">
        <f>IF(Risk!C25="","",Risk!C25)</f>
        <v>0</v>
      </c>
      <c r="D9" s="174">
        <f>IF(Risk!D25="","",Risk!D25)</f>
        <v>0</v>
      </c>
      <c r="E9" s="174">
        <f>IF(Risk!E25="","",Risk!E25)</f>
        <v>0</v>
      </c>
      <c r="F9" s="174">
        <f>IF(Risk!F25="","",Risk!F25)</f>
        <v>1</v>
      </c>
      <c r="G9" s="174" t="str">
        <f>IF(Risk!G25="","",Risk!G25)</f>
        <v>J</v>
      </c>
      <c r="H9" s="178">
        <f>IF(Risk!H25="","",Risk!H25)</f>
        <v>5</v>
      </c>
      <c r="I9" s="173">
        <f t="shared" si="2"/>
        <v>0</v>
      </c>
      <c r="J9" s="174">
        <f t="shared" si="3"/>
        <v>0</v>
      </c>
      <c r="K9" s="174">
        <f t="shared" si="4"/>
        <v>0</v>
      </c>
      <c r="L9" s="174">
        <f t="shared" si="5"/>
        <v>1</v>
      </c>
      <c r="M9" s="174">
        <f t="shared" si="6"/>
        <v>0</v>
      </c>
      <c r="N9" s="175">
        <f t="shared" si="7"/>
        <v>5</v>
      </c>
      <c r="O9" s="176">
        <f t="shared" si="8"/>
        <v>0</v>
      </c>
      <c r="P9" s="177">
        <f t="shared" si="9"/>
        <v>1</v>
      </c>
      <c r="Q9" s="465">
        <f t="shared" si="10"/>
        <v>0</v>
      </c>
      <c r="R9" s="464">
        <f t="shared" si="11"/>
        <v>6</v>
      </c>
      <c r="S9" s="417" t="str">
        <f t="shared" si="12"/>
        <v>B</v>
      </c>
      <c r="T9" s="167" t="str">
        <f>Risk!Q25</f>
        <v>B</v>
      </c>
      <c r="U9" s="485">
        <f>IF(C9="","",SUM(Risk!I25:K25))</f>
        <v>200</v>
      </c>
      <c r="V9" s="168">
        <f t="shared" si="31"/>
        <v>-5</v>
      </c>
      <c r="W9" s="155">
        <f t="shared" si="32"/>
        <v>2195</v>
      </c>
      <c r="X9" s="179">
        <f t="shared" si="33"/>
        <v>-15.417534562970772</v>
      </c>
      <c r="Y9" s="180">
        <f t="shared" si="34"/>
        <v>-76.561293664614695</v>
      </c>
      <c r="Z9" s="158">
        <f>Risk!I25</f>
        <v>0</v>
      </c>
      <c r="AA9" s="155">
        <f>Risk!J25</f>
        <v>100</v>
      </c>
      <c r="AB9" s="192">
        <f>Risk!K25</f>
        <v>100</v>
      </c>
      <c r="AC9" s="158">
        <f t="shared" si="13"/>
        <v>0</v>
      </c>
      <c r="AD9" s="155">
        <f t="shared" si="14"/>
        <v>95</v>
      </c>
      <c r="AE9" s="159">
        <f t="shared" si="15"/>
        <v>-100</v>
      </c>
      <c r="AF9" s="220">
        <f t="shared" si="16"/>
        <v>-200</v>
      </c>
      <c r="AG9" s="193">
        <f t="shared" si="17"/>
        <v>-5</v>
      </c>
      <c r="AH9" s="197">
        <f t="shared" si="18"/>
        <v>800</v>
      </c>
      <c r="AI9" s="202">
        <f>CA!$E$5</f>
        <v>0.44624660934359561</v>
      </c>
      <c r="AJ9" s="201">
        <f>CA!$E$4</f>
        <v>0.45859742263276138</v>
      </c>
      <c r="AK9" s="205">
        <f>CA!$E$6</f>
        <v>9.5155968023640194E-2</v>
      </c>
      <c r="AL9" s="215">
        <f t="shared" si="19"/>
        <v>-15.417534562970772</v>
      </c>
      <c r="AM9" s="209">
        <f t="shared" si="20"/>
        <v>15203.92834952335</v>
      </c>
      <c r="AN9" s="193">
        <f t="shared" si="21"/>
        <v>49.769297384751191</v>
      </c>
      <c r="AO9" s="180">
        <f t="shared" si="22"/>
        <v>63269.750825530871</v>
      </c>
      <c r="AP9" s="231">
        <f t="shared" si="23"/>
        <v>78523.448472438977</v>
      </c>
      <c r="AQ9" s="139"/>
      <c r="AR9" s="59" t="str">
        <f t="shared" si="24"/>
        <v>B</v>
      </c>
      <c r="AS9" s="51" t="str">
        <f t="shared" si="35"/>
        <v>B</v>
      </c>
      <c r="AT9" s="106" t="str">
        <f>IF(C9="","",IF(LEN(AS9)&lt;2,"",LOOKUP(AS9,'Betting Systems'!$B$4:$B$7,'Betting Systems'!$C$4:$C$7)))</f>
        <v/>
      </c>
      <c r="AU9" s="31" t="str">
        <f t="shared" ref="AU9:AU40" si="46">IF(LEN(AS9)&lt;2,"",IF(T9="","",IF(T9=AT9,1,0)))</f>
        <v/>
      </c>
      <c r="AV9" s="51" t="str">
        <f t="shared" ref="AV9:AV40" si="47">IF($C9="","",$AR6&amp;$AR7&amp;$AR8)</f>
        <v>B</v>
      </c>
      <c r="AW9" s="106" t="str">
        <f>IF($C9="","",IF(LEN(AV9)&lt;3,"",LOOKUP(AV9,'Betting Systems'!$E$4:$E$11,'Betting Systems'!$F$4:$F$11)))</f>
        <v/>
      </c>
      <c r="AX9" s="52" t="str">
        <f t="shared" ref="AX9:AX72" si="48">IF(LEN(AV9)&lt;3,"",IF($T9="","",IF(AW9="","",IF($T9=AW9,1,0))))</f>
        <v/>
      </c>
      <c r="AY9" s="122"/>
      <c r="AZ9" s="123" t="str">
        <f>IF($C9="","",IF(LEN(AY9)&lt;5,"",LOOKUP(AY9,'Betting Systems'!$H$4:$H$35,'Betting Systems'!$I$4:$I$35)))</f>
        <v/>
      </c>
      <c r="BA9" s="125" t="str">
        <f t="shared" ref="BA9:BA72" si="49">IF(LEN(AY9)&lt;5,"",IF($T9="","",IF(AZ9="","",IF($T9=AZ9,1,0))))</f>
        <v/>
      </c>
      <c r="BC9" s="51">
        <f t="shared" si="36"/>
        <v>31</v>
      </c>
      <c r="BD9" s="255">
        <f t="shared" si="37"/>
        <v>30</v>
      </c>
      <c r="BE9" s="255">
        <f t="shared" si="38"/>
        <v>30</v>
      </c>
      <c r="BF9" s="255">
        <f t="shared" si="39"/>
        <v>32</v>
      </c>
      <c r="BG9" s="255">
        <f t="shared" si="40"/>
        <v>31</v>
      </c>
      <c r="BH9" s="255">
        <f t="shared" si="41"/>
        <v>30</v>
      </c>
      <c r="BI9" s="255">
        <f t="shared" si="42"/>
        <v>29</v>
      </c>
      <c r="BJ9" s="255">
        <f t="shared" si="43"/>
        <v>32</v>
      </c>
      <c r="BK9" s="255">
        <f t="shared" si="44"/>
        <v>32</v>
      </c>
      <c r="BL9" s="31">
        <f t="shared" si="45"/>
        <v>123</v>
      </c>
      <c r="BM9" s="475">
        <v>-1.2266121739114197E-2</v>
      </c>
      <c r="BN9" s="466">
        <v>-1.0666127785587098E-2</v>
      </c>
      <c r="BO9" s="476">
        <v>-0.1452147332404313</v>
      </c>
      <c r="BP9" s="333">
        <v>0.44637886875491128</v>
      </c>
      <c r="BQ9" s="302">
        <v>0.45864499049402552</v>
      </c>
      <c r="BR9" s="334">
        <v>9.4976140751063184E-2</v>
      </c>
      <c r="BS9" s="339">
        <f t="shared" si="26"/>
        <v>-15.58808610260184</v>
      </c>
      <c r="BT9" s="343">
        <f t="shared" si="27"/>
        <v>15180.342753746922</v>
      </c>
      <c r="BU9" s="341">
        <f t="shared" si="28"/>
        <v>51.417574146005705</v>
      </c>
      <c r="BV9" s="341">
        <f t="shared" si="29"/>
        <v>63176.602199404195</v>
      </c>
      <c r="BW9" s="344">
        <f t="shared" si="30"/>
        <v>78408.362527297126</v>
      </c>
    </row>
    <row r="10" spans="2:75" x14ac:dyDescent="0.25">
      <c r="B10" s="172">
        <v>5</v>
      </c>
      <c r="C10" s="173">
        <f>IF(Risk!C26="","",Risk!C26)</f>
        <v>8</v>
      </c>
      <c r="D10" s="174">
        <f>IF(Risk!D26="","",Risk!D26)</f>
        <v>2</v>
      </c>
      <c r="E10" s="174">
        <f>IF(Risk!E26="","",Risk!E26)</f>
        <v>9</v>
      </c>
      <c r="F10" s="174" t="str">
        <f>IF(Risk!F26="","",Risk!F26)</f>
        <v>Q</v>
      </c>
      <c r="G10" s="174" t="str">
        <f>IF(Risk!G26="","",Risk!G26)</f>
        <v>Q</v>
      </c>
      <c r="H10" s="178" t="str">
        <f>IF(Risk!H26="","",Risk!H26)</f>
        <v/>
      </c>
      <c r="I10" s="173">
        <f t="shared" si="2"/>
        <v>8</v>
      </c>
      <c r="J10" s="174">
        <f t="shared" si="3"/>
        <v>2</v>
      </c>
      <c r="K10" s="174">
        <f t="shared" si="4"/>
        <v>9</v>
      </c>
      <c r="L10" s="174">
        <f t="shared" si="5"/>
        <v>0</v>
      </c>
      <c r="M10" s="174">
        <f t="shared" si="6"/>
        <v>0</v>
      </c>
      <c r="N10" s="175" t="str">
        <f t="shared" si="7"/>
        <v/>
      </c>
      <c r="O10" s="176">
        <f t="shared" si="8"/>
        <v>7</v>
      </c>
      <c r="P10" s="177">
        <f t="shared" si="9"/>
        <v>2</v>
      </c>
      <c r="Q10" s="465">
        <f t="shared" si="10"/>
        <v>7</v>
      </c>
      <c r="R10" s="464">
        <f t="shared" si="11"/>
        <v>2</v>
      </c>
      <c r="S10" s="417" t="str">
        <f t="shared" si="12"/>
        <v>P</v>
      </c>
      <c r="T10" s="167" t="str">
        <f>Risk!Q26</f>
        <v>B</v>
      </c>
      <c r="U10" s="485">
        <f>IF(C10="","",SUM(Risk!I26:K26))</f>
        <v>100</v>
      </c>
      <c r="V10" s="168">
        <f t="shared" si="31"/>
        <v>-100</v>
      </c>
      <c r="W10" s="155">
        <f t="shared" si="32"/>
        <v>2095</v>
      </c>
      <c r="X10" s="179">
        <f t="shared" si="33"/>
        <v>-1.0579057842472324</v>
      </c>
      <c r="Y10" s="180">
        <f t="shared" si="34"/>
        <v>-77.619199448861934</v>
      </c>
      <c r="Z10" s="158">
        <f>Risk!I26</f>
        <v>0</v>
      </c>
      <c r="AA10" s="155">
        <f>Risk!J26</f>
        <v>100</v>
      </c>
      <c r="AB10" s="192">
        <f>Risk!K26</f>
        <v>0</v>
      </c>
      <c r="AC10" s="158">
        <f t="shared" si="13"/>
        <v>0</v>
      </c>
      <c r="AD10" s="155">
        <f t="shared" si="14"/>
        <v>-100</v>
      </c>
      <c r="AE10" s="159">
        <f t="shared" si="15"/>
        <v>0</v>
      </c>
      <c r="AF10" s="220">
        <f t="shared" si="16"/>
        <v>-100</v>
      </c>
      <c r="AG10" s="193">
        <f t="shared" si="17"/>
        <v>95</v>
      </c>
      <c r="AH10" s="197">
        <f t="shared" si="18"/>
        <v>0</v>
      </c>
      <c r="AI10" s="202">
        <f>CA!$E$5</f>
        <v>0.44624660934359561</v>
      </c>
      <c r="AJ10" s="201">
        <f>CA!$E$4</f>
        <v>0.45859742263276138</v>
      </c>
      <c r="AK10" s="205">
        <f>CA!$E$6</f>
        <v>9.5155968023640194E-2</v>
      </c>
      <c r="AL10" s="215">
        <f t="shared" si="19"/>
        <v>-1.0579057842472324</v>
      </c>
      <c r="AM10" s="209">
        <f t="shared" si="20"/>
        <v>4368.5481430205164</v>
      </c>
      <c r="AN10" s="193">
        <f t="shared" si="21"/>
        <v>4231.5340298322772</v>
      </c>
      <c r="AO10" s="180">
        <f t="shared" si="22"/>
        <v>0.10649519549098657</v>
      </c>
      <c r="AP10" s="231">
        <f t="shared" si="23"/>
        <v>8600.1886680482839</v>
      </c>
      <c r="AQ10" s="139"/>
      <c r="AR10" s="59" t="str">
        <f t="shared" si="24"/>
        <v>P</v>
      </c>
      <c r="AS10" s="51" t="str">
        <f t="shared" si="35"/>
        <v>BB</v>
      </c>
      <c r="AT10" s="106" t="str">
        <f>IF(C10="","",IF(LEN(AS10)&lt;2,"",LOOKUP(AS10,'Betting Systems'!$B$4:$B$7,'Betting Systems'!$C$4:$C$7)))</f>
        <v>B</v>
      </c>
      <c r="AU10" s="31">
        <f t="shared" si="46"/>
        <v>1</v>
      </c>
      <c r="AV10" s="51" t="str">
        <f t="shared" si="47"/>
        <v>BB</v>
      </c>
      <c r="AW10" s="106" t="str">
        <f>IF($C10="","",IF(LEN(AV10)&lt;3,"",LOOKUP(AV10,'Betting Systems'!$E$4:$E$11,'Betting Systems'!$F$4:$F$11)))</f>
        <v/>
      </c>
      <c r="AX10" s="52" t="str">
        <f t="shared" si="48"/>
        <v/>
      </c>
      <c r="AY10" s="126"/>
      <c r="AZ10" s="123" t="str">
        <f>IF($C10="","",IF(LEN(AY10)&lt;5,"",LOOKUP(AY10,'Betting Systems'!$H$4:$H$35,'Betting Systems'!$I$4:$I$35)))</f>
        <v/>
      </c>
      <c r="BA10" s="125" t="str">
        <f t="shared" si="49"/>
        <v/>
      </c>
      <c r="BC10" s="51">
        <f t="shared" si="36"/>
        <v>30</v>
      </c>
      <c r="BD10" s="255">
        <f t="shared" si="37"/>
        <v>30</v>
      </c>
      <c r="BE10" s="255">
        <f t="shared" si="38"/>
        <v>30</v>
      </c>
      <c r="BF10" s="255">
        <f t="shared" si="39"/>
        <v>32</v>
      </c>
      <c r="BG10" s="255">
        <f t="shared" si="40"/>
        <v>30</v>
      </c>
      <c r="BH10" s="255">
        <f t="shared" si="41"/>
        <v>30</v>
      </c>
      <c r="BI10" s="255">
        <f t="shared" si="42"/>
        <v>29</v>
      </c>
      <c r="BJ10" s="255">
        <f t="shared" si="43"/>
        <v>32</v>
      </c>
      <c r="BK10" s="255">
        <f t="shared" si="44"/>
        <v>32</v>
      </c>
      <c r="BL10" s="31">
        <f t="shared" si="45"/>
        <v>119</v>
      </c>
      <c r="BM10" s="475">
        <v>-1.2255595141289722E-2</v>
      </c>
      <c r="BN10" s="466">
        <v>-1.0676656390664879E-2</v>
      </c>
      <c r="BO10" s="476">
        <v>-0.14531019523204153</v>
      </c>
      <c r="BP10" s="333">
        <v>0.44638943549780191</v>
      </c>
      <c r="BQ10" s="302">
        <v>0.45864503063909162</v>
      </c>
      <c r="BR10" s="334">
        <v>9.4965533863106494E-2</v>
      </c>
      <c r="BS10" s="339">
        <f t="shared" si="26"/>
        <v>-1.0676656390664878</v>
      </c>
      <c r="BT10" s="343">
        <f t="shared" si="27"/>
        <v>4369.0842663376588</v>
      </c>
      <c r="BU10" s="341">
        <f t="shared" si="28"/>
        <v>4232.8333280875104</v>
      </c>
      <c r="BV10" s="341">
        <f t="shared" si="29"/>
        <v>0.10825215380886874</v>
      </c>
      <c r="BW10" s="344">
        <f t="shared" si="30"/>
        <v>8602.0258465789775</v>
      </c>
    </row>
    <row r="11" spans="2:75" x14ac:dyDescent="0.25">
      <c r="B11" s="172">
        <v>6</v>
      </c>
      <c r="C11" s="173">
        <f>IF(Risk!C27="","",Risk!C27)</f>
        <v>3</v>
      </c>
      <c r="D11" s="174" t="str">
        <f>IF(Risk!D27="","",Risk!D27)</f>
        <v>J</v>
      </c>
      <c r="E11" s="174">
        <f>IF(Risk!E27="","",Risk!E27)</f>
        <v>3</v>
      </c>
      <c r="F11" s="174">
        <f>IF(Risk!F27="","",Risk!F27)</f>
        <v>4</v>
      </c>
      <c r="G11" s="174">
        <f>IF(Risk!G27="","",Risk!G27)</f>
        <v>3</v>
      </c>
      <c r="H11" s="178" t="str">
        <f>IF(Risk!H27="","",Risk!H27)</f>
        <v/>
      </c>
      <c r="I11" s="173">
        <f t="shared" si="2"/>
        <v>3</v>
      </c>
      <c r="J11" s="174">
        <f t="shared" si="3"/>
        <v>0</v>
      </c>
      <c r="K11" s="174">
        <f t="shared" si="4"/>
        <v>3</v>
      </c>
      <c r="L11" s="174">
        <f t="shared" si="5"/>
        <v>4</v>
      </c>
      <c r="M11" s="174">
        <f t="shared" si="6"/>
        <v>3</v>
      </c>
      <c r="N11" s="175" t="str">
        <f t="shared" si="7"/>
        <v/>
      </c>
      <c r="O11" s="176">
        <f t="shared" si="8"/>
        <v>6</v>
      </c>
      <c r="P11" s="177">
        <f t="shared" si="9"/>
        <v>4</v>
      </c>
      <c r="Q11" s="465">
        <f t="shared" si="10"/>
        <v>6</v>
      </c>
      <c r="R11" s="464">
        <f t="shared" si="11"/>
        <v>7</v>
      </c>
      <c r="S11" s="417" t="str">
        <f t="shared" si="12"/>
        <v>B</v>
      </c>
      <c r="T11" s="167" t="str">
        <f>Risk!Q27</f>
        <v>B</v>
      </c>
      <c r="U11" s="485">
        <f>IF(C11="","",SUM(Risk!I27:K27))</f>
        <v>100</v>
      </c>
      <c r="V11" s="168">
        <f t="shared" si="31"/>
        <v>95</v>
      </c>
      <c r="W11" s="155">
        <f t="shared" si="32"/>
        <v>2190</v>
      </c>
      <c r="X11" s="179">
        <f t="shared" si="33"/>
        <v>-1.0579057842472324</v>
      </c>
      <c r="Y11" s="180">
        <f t="shared" si="34"/>
        <v>-78.67710523310916</v>
      </c>
      <c r="Z11" s="158">
        <f>Risk!I27</f>
        <v>0</v>
      </c>
      <c r="AA11" s="155">
        <f>Risk!J27</f>
        <v>100</v>
      </c>
      <c r="AB11" s="192">
        <f>Risk!K27</f>
        <v>0</v>
      </c>
      <c r="AC11" s="158">
        <f t="shared" si="13"/>
        <v>0</v>
      </c>
      <c r="AD11" s="155">
        <f t="shared" si="14"/>
        <v>95</v>
      </c>
      <c r="AE11" s="159">
        <f t="shared" si="15"/>
        <v>0</v>
      </c>
      <c r="AF11" s="220">
        <f t="shared" si="16"/>
        <v>-100</v>
      </c>
      <c r="AG11" s="193">
        <f t="shared" si="17"/>
        <v>95</v>
      </c>
      <c r="AH11" s="197">
        <f t="shared" si="18"/>
        <v>0</v>
      </c>
      <c r="AI11" s="202">
        <f>CA!$E$5</f>
        <v>0.44624660934359561</v>
      </c>
      <c r="AJ11" s="201">
        <f>CA!$E$4</f>
        <v>0.45859742263276138</v>
      </c>
      <c r="AK11" s="205">
        <f>CA!$E$6</f>
        <v>9.5155968023640194E-2</v>
      </c>
      <c r="AL11" s="215">
        <f t="shared" si="19"/>
        <v>-1.0579057842472324</v>
      </c>
      <c r="AM11" s="209">
        <f t="shared" si="20"/>
        <v>4368.5481430205164</v>
      </c>
      <c r="AN11" s="193">
        <f t="shared" si="21"/>
        <v>4231.5340298322772</v>
      </c>
      <c r="AO11" s="180">
        <f t="shared" si="22"/>
        <v>0.10649519549098657</v>
      </c>
      <c r="AP11" s="231">
        <f t="shared" si="23"/>
        <v>8600.1886680482839</v>
      </c>
      <c r="AQ11" s="139"/>
      <c r="AR11" s="59" t="str">
        <f t="shared" si="24"/>
        <v>B</v>
      </c>
      <c r="AS11" s="51" t="str">
        <f t="shared" si="35"/>
        <v>BP</v>
      </c>
      <c r="AT11" s="106" t="str">
        <f>IF(C11="","",IF(LEN(AS11)&lt;2,"",LOOKUP(AS11,'Betting Systems'!$B$4:$B$7,'Betting Systems'!$C$4:$C$7)))</f>
        <v>B</v>
      </c>
      <c r="AU11" s="31">
        <f t="shared" si="46"/>
        <v>1</v>
      </c>
      <c r="AV11" s="51" t="str">
        <f t="shared" si="47"/>
        <v>BBP</v>
      </c>
      <c r="AW11" s="106" t="str">
        <f>IF($C11="","",IF(LEN(AV11)&lt;3,"",LOOKUP(AV11,'Betting Systems'!$E$4:$E$11,'Betting Systems'!$F$4:$F$11)))</f>
        <v>B</v>
      </c>
      <c r="AX11" s="52">
        <f t="shared" si="48"/>
        <v>1</v>
      </c>
      <c r="AY11" s="126" t="str">
        <f t="shared" ref="AY11:AY42" si="50">IF($C11="","",$AR6&amp;$AR7&amp;$AR8&amp;$AR9&amp;$AR10)</f>
        <v>BBP</v>
      </c>
      <c r="AZ11" s="123" t="str">
        <f>IF($C11="","",IF(LEN(AY11)&lt;5,"",LOOKUP(AY11,'Betting Systems'!$H$4:$H$35,'Betting Systems'!$I$4:$I$35)))</f>
        <v/>
      </c>
      <c r="BA11" s="125" t="str">
        <f t="shared" si="49"/>
        <v/>
      </c>
      <c r="BC11" s="51">
        <f t="shared" si="36"/>
        <v>30</v>
      </c>
      <c r="BD11" s="255">
        <f t="shared" si="37"/>
        <v>29</v>
      </c>
      <c r="BE11" s="255">
        <f t="shared" si="38"/>
        <v>30</v>
      </c>
      <c r="BF11" s="255">
        <f t="shared" si="39"/>
        <v>32</v>
      </c>
      <c r="BG11" s="255">
        <f t="shared" si="40"/>
        <v>30</v>
      </c>
      <c r="BH11" s="255">
        <f t="shared" si="41"/>
        <v>30</v>
      </c>
      <c r="BI11" s="255">
        <f t="shared" si="42"/>
        <v>29</v>
      </c>
      <c r="BJ11" s="255">
        <f t="shared" si="43"/>
        <v>31</v>
      </c>
      <c r="BK11" s="255">
        <f t="shared" si="44"/>
        <v>31</v>
      </c>
      <c r="BL11" s="31">
        <f t="shared" si="45"/>
        <v>117</v>
      </c>
      <c r="BM11" s="475">
        <v>-1.2249691633003544E-2</v>
      </c>
      <c r="BN11" s="466">
        <v>-1.0681904061540274E-2</v>
      </c>
      <c r="BO11" s="476">
        <v>-0.14512722533874753</v>
      </c>
      <c r="BP11" s="333">
        <v>0.44638222225787239</v>
      </c>
      <c r="BQ11" s="302">
        <v>0.45863191389087593</v>
      </c>
      <c r="BR11" s="334">
        <v>9.4985863851250088E-2</v>
      </c>
      <c r="BS11" s="339">
        <f t="shared" si="26"/>
        <v>-1.0681904061540273</v>
      </c>
      <c r="BT11" s="343">
        <f t="shared" si="27"/>
        <v>4368.9673169590906</v>
      </c>
      <c r="BU11" s="341">
        <f t="shared" si="28"/>
        <v>4232.7585159501086</v>
      </c>
      <c r="BV11" s="341">
        <f t="shared" si="29"/>
        <v>0.10838179088063048</v>
      </c>
      <c r="BW11" s="344">
        <f t="shared" si="30"/>
        <v>8601.8342147000803</v>
      </c>
    </row>
    <row r="12" spans="2:75" x14ac:dyDescent="0.25">
      <c r="B12" s="172">
        <v>7</v>
      </c>
      <c r="C12" s="173">
        <f>IF(Risk!C28="","",Risk!C28)</f>
        <v>0</v>
      </c>
      <c r="D12" s="174">
        <f>IF(Risk!D28="","",Risk!D28)</f>
        <v>2</v>
      </c>
      <c r="E12" s="174">
        <f>IF(Risk!E28="","",Risk!E28)</f>
        <v>6</v>
      </c>
      <c r="F12" s="174">
        <f>IF(Risk!F28="","",Risk!F28)</f>
        <v>2</v>
      </c>
      <c r="G12" s="174">
        <f>IF(Risk!G28="","",Risk!G28)</f>
        <v>2</v>
      </c>
      <c r="H12" s="178" t="str">
        <f>IF(Risk!H28="","",Risk!H28)</f>
        <v/>
      </c>
      <c r="I12" s="173">
        <f t="shared" si="2"/>
        <v>0</v>
      </c>
      <c r="J12" s="174">
        <f t="shared" si="3"/>
        <v>2</v>
      </c>
      <c r="K12" s="174">
        <f t="shared" si="4"/>
        <v>6</v>
      </c>
      <c r="L12" s="174">
        <f t="shared" si="5"/>
        <v>2</v>
      </c>
      <c r="M12" s="174">
        <f t="shared" si="6"/>
        <v>2</v>
      </c>
      <c r="N12" s="175" t="str">
        <f t="shared" si="7"/>
        <v/>
      </c>
      <c r="O12" s="176">
        <f t="shared" si="8"/>
        <v>6</v>
      </c>
      <c r="P12" s="177">
        <f t="shared" si="9"/>
        <v>4</v>
      </c>
      <c r="Q12" s="465">
        <f t="shared" si="10"/>
        <v>6</v>
      </c>
      <c r="R12" s="464">
        <f t="shared" si="11"/>
        <v>6</v>
      </c>
      <c r="S12" s="417" t="str">
        <f t="shared" si="12"/>
        <v>T</v>
      </c>
      <c r="T12" s="167" t="str">
        <f>Risk!Q28</f>
        <v>B</v>
      </c>
      <c r="U12" s="485">
        <f>IF(C12="","",SUM(Risk!I28:K28))</f>
        <v>200</v>
      </c>
      <c r="V12" s="168">
        <f t="shared" si="31"/>
        <v>800</v>
      </c>
      <c r="W12" s="155">
        <f t="shared" si="32"/>
        <v>2990</v>
      </c>
      <c r="X12" s="179">
        <f t="shared" si="33"/>
        <v>-15.417534562970772</v>
      </c>
      <c r="Y12" s="180">
        <f t="shared" si="34"/>
        <v>-94.094639796079932</v>
      </c>
      <c r="Z12" s="158">
        <f>Risk!I28</f>
        <v>0</v>
      </c>
      <c r="AA12" s="155">
        <f>Risk!J28</f>
        <v>100</v>
      </c>
      <c r="AB12" s="192">
        <f>Risk!K28</f>
        <v>100</v>
      </c>
      <c r="AC12" s="158">
        <f t="shared" si="13"/>
        <v>0</v>
      </c>
      <c r="AD12" s="155">
        <f t="shared" si="14"/>
        <v>0</v>
      </c>
      <c r="AE12" s="159">
        <f t="shared" si="15"/>
        <v>800</v>
      </c>
      <c r="AF12" s="220">
        <f t="shared" si="16"/>
        <v>-200</v>
      </c>
      <c r="AG12" s="193">
        <f t="shared" si="17"/>
        <v>-5</v>
      </c>
      <c r="AH12" s="197">
        <f t="shared" si="18"/>
        <v>800</v>
      </c>
      <c r="AI12" s="202">
        <f>CA!$E$5</f>
        <v>0.44624660934359561</v>
      </c>
      <c r="AJ12" s="201">
        <f>CA!$E$4</f>
        <v>0.45859742263276138</v>
      </c>
      <c r="AK12" s="205">
        <f>CA!$E$6</f>
        <v>9.5155968023640194E-2</v>
      </c>
      <c r="AL12" s="215">
        <f t="shared" si="19"/>
        <v>-15.417534562970772</v>
      </c>
      <c r="AM12" s="209">
        <f t="shared" si="20"/>
        <v>15203.92834952335</v>
      </c>
      <c r="AN12" s="193">
        <f t="shared" si="21"/>
        <v>49.769297384751191</v>
      </c>
      <c r="AO12" s="180">
        <f t="shared" si="22"/>
        <v>63269.750825530871</v>
      </c>
      <c r="AP12" s="231">
        <f t="shared" si="23"/>
        <v>78523.448472438977</v>
      </c>
      <c r="AQ12" s="139"/>
      <c r="AR12" s="59" t="str">
        <f t="shared" si="24"/>
        <v>B</v>
      </c>
      <c r="AS12" s="51" t="str">
        <f t="shared" si="35"/>
        <v>PB</v>
      </c>
      <c r="AT12" s="106" t="str">
        <f>IF(C12="","",IF(LEN(AS12)&lt;2,"",LOOKUP(AS12,'Betting Systems'!$B$4:$B$7,'Betting Systems'!$C$4:$C$7)))</f>
        <v>P</v>
      </c>
      <c r="AU12" s="31">
        <f t="shared" si="46"/>
        <v>0</v>
      </c>
      <c r="AV12" s="51" t="str">
        <f t="shared" si="47"/>
        <v>BPB</v>
      </c>
      <c r="AW12" s="106" t="str">
        <f>IF($C12="","",IF(LEN(AV12)&lt;3,"",LOOKUP(AV12,'Betting Systems'!$E$4:$E$11,'Betting Systems'!$F$4:$F$11)))</f>
        <v>B</v>
      </c>
      <c r="AX12" s="52">
        <f t="shared" si="48"/>
        <v>1</v>
      </c>
      <c r="AY12" s="126" t="str">
        <f t="shared" si="50"/>
        <v>BBPB</v>
      </c>
      <c r="AZ12" s="123" t="str">
        <f>IF($C12="","",IF(LEN(AY12)&lt;5,"",LOOKUP(AY12,'Betting Systems'!$H$4:$H$35,'Betting Systems'!$I$4:$I$35)))</f>
        <v/>
      </c>
      <c r="BA12" s="125" t="str">
        <f t="shared" si="49"/>
        <v/>
      </c>
      <c r="BC12" s="51">
        <f t="shared" si="36"/>
        <v>30</v>
      </c>
      <c r="BD12" s="255">
        <f t="shared" si="37"/>
        <v>29</v>
      </c>
      <c r="BE12" s="255">
        <f t="shared" si="38"/>
        <v>27</v>
      </c>
      <c r="BF12" s="255">
        <f t="shared" si="39"/>
        <v>31</v>
      </c>
      <c r="BG12" s="255">
        <f t="shared" si="40"/>
        <v>30</v>
      </c>
      <c r="BH12" s="255">
        <f t="shared" si="41"/>
        <v>30</v>
      </c>
      <c r="BI12" s="255">
        <f t="shared" si="42"/>
        <v>29</v>
      </c>
      <c r="BJ12" s="255">
        <f t="shared" si="43"/>
        <v>31</v>
      </c>
      <c r="BK12" s="255">
        <f t="shared" si="44"/>
        <v>31</v>
      </c>
      <c r="BL12" s="31">
        <f t="shared" si="45"/>
        <v>116</v>
      </c>
      <c r="BM12" s="475">
        <v>-1.2286385861621407E-2</v>
      </c>
      <c r="BN12" s="466">
        <v>-1.0645907769364511E-2</v>
      </c>
      <c r="BO12" s="476">
        <v>-0.14504823439869596</v>
      </c>
      <c r="BP12" s="333">
        <v>0.4463594867580965</v>
      </c>
      <c r="BQ12" s="302">
        <v>0.45864587261971795</v>
      </c>
      <c r="BR12" s="334">
        <v>9.4994640622389812E-2</v>
      </c>
      <c r="BS12" s="339">
        <f t="shared" si="26"/>
        <v>-15.569414216806049</v>
      </c>
      <c r="BT12" s="343">
        <f t="shared" si="27"/>
        <v>15182.757686671059</v>
      </c>
      <c r="BU12" s="341">
        <f t="shared" si="28"/>
        <v>51.236484789917917</v>
      </c>
      <c r="BV12" s="341">
        <f t="shared" si="29"/>
        <v>63186.014784953426</v>
      </c>
      <c r="BW12" s="344">
        <f t="shared" si="30"/>
        <v>78420.0089564144</v>
      </c>
    </row>
    <row r="13" spans="2:75" x14ac:dyDescent="0.25">
      <c r="B13" s="172">
        <v>8</v>
      </c>
      <c r="C13" s="173">
        <f>IF(Risk!C29="","",Risk!C29)</f>
        <v>4</v>
      </c>
      <c r="D13" s="174">
        <f>IF(Risk!D29="","",Risk!D29)</f>
        <v>0</v>
      </c>
      <c r="E13" s="174">
        <f>IF(Risk!E29="","",Risk!E29)</f>
        <v>7</v>
      </c>
      <c r="F13" s="174">
        <f>IF(Risk!F29="","",Risk!F29)</f>
        <v>7</v>
      </c>
      <c r="G13" s="174">
        <f>IF(Risk!G29="","",Risk!G29)</f>
        <v>3</v>
      </c>
      <c r="H13" s="178" t="str">
        <f>IF(Risk!H29="","",Risk!H29)</f>
        <v/>
      </c>
      <c r="I13" s="173">
        <f t="shared" si="2"/>
        <v>4</v>
      </c>
      <c r="J13" s="174">
        <f t="shared" si="3"/>
        <v>0</v>
      </c>
      <c r="K13" s="174">
        <f t="shared" si="4"/>
        <v>7</v>
      </c>
      <c r="L13" s="174">
        <f t="shared" si="5"/>
        <v>7</v>
      </c>
      <c r="M13" s="174">
        <f t="shared" si="6"/>
        <v>3</v>
      </c>
      <c r="N13" s="175" t="str">
        <f t="shared" si="7"/>
        <v/>
      </c>
      <c r="O13" s="176">
        <f t="shared" si="8"/>
        <v>1</v>
      </c>
      <c r="P13" s="177">
        <f t="shared" si="9"/>
        <v>7</v>
      </c>
      <c r="Q13" s="465">
        <f t="shared" si="10"/>
        <v>4</v>
      </c>
      <c r="R13" s="464">
        <f t="shared" si="11"/>
        <v>7</v>
      </c>
      <c r="S13" s="417" t="str">
        <f t="shared" si="12"/>
        <v>B</v>
      </c>
      <c r="T13" s="167" t="str">
        <f>Risk!Q29</f>
        <v>B</v>
      </c>
      <c r="U13" s="485">
        <f>IF(C13="","",SUM(Risk!I29:K29))</f>
        <v>100</v>
      </c>
      <c r="V13" s="168">
        <f t="shared" si="31"/>
        <v>95</v>
      </c>
      <c r="W13" s="155">
        <f t="shared" si="32"/>
        <v>3085</v>
      </c>
      <c r="X13" s="179">
        <f t="shared" si="33"/>
        <v>-1.0579057842472324</v>
      </c>
      <c r="Y13" s="180">
        <f t="shared" si="34"/>
        <v>-95.152545580327171</v>
      </c>
      <c r="Z13" s="158">
        <f>Risk!I29</f>
        <v>0</v>
      </c>
      <c r="AA13" s="155">
        <f>Risk!J29</f>
        <v>100</v>
      </c>
      <c r="AB13" s="192">
        <f>Risk!K29</f>
        <v>0</v>
      </c>
      <c r="AC13" s="158">
        <f t="shared" si="13"/>
        <v>0</v>
      </c>
      <c r="AD13" s="155">
        <f t="shared" si="14"/>
        <v>95</v>
      </c>
      <c r="AE13" s="159">
        <f t="shared" si="15"/>
        <v>0</v>
      </c>
      <c r="AF13" s="220">
        <f t="shared" si="16"/>
        <v>-100</v>
      </c>
      <c r="AG13" s="193">
        <f t="shared" si="17"/>
        <v>95</v>
      </c>
      <c r="AH13" s="197">
        <f t="shared" si="18"/>
        <v>0</v>
      </c>
      <c r="AI13" s="202">
        <f>CA!$E$5</f>
        <v>0.44624660934359561</v>
      </c>
      <c r="AJ13" s="201">
        <f>CA!$E$4</f>
        <v>0.45859742263276138</v>
      </c>
      <c r="AK13" s="205">
        <f>CA!$E$6</f>
        <v>9.5155968023640194E-2</v>
      </c>
      <c r="AL13" s="215">
        <f t="shared" si="19"/>
        <v>-1.0579057842472324</v>
      </c>
      <c r="AM13" s="209">
        <f t="shared" si="20"/>
        <v>4368.5481430205164</v>
      </c>
      <c r="AN13" s="193">
        <f t="shared" si="21"/>
        <v>4231.5340298322772</v>
      </c>
      <c r="AO13" s="180">
        <f t="shared" si="22"/>
        <v>0.10649519549098657</v>
      </c>
      <c r="AP13" s="231">
        <f t="shared" si="23"/>
        <v>8600.1886680482839</v>
      </c>
      <c r="AQ13" s="139"/>
      <c r="AR13" s="59" t="str">
        <f t="shared" si="24"/>
        <v>B</v>
      </c>
      <c r="AS13" s="51" t="str">
        <f t="shared" si="35"/>
        <v>BB</v>
      </c>
      <c r="AT13" s="106" t="str">
        <f>IF(C13="","",IF(LEN(AS13)&lt;2,"",LOOKUP(AS13,'Betting Systems'!$B$4:$B$7,'Betting Systems'!$C$4:$C$7)))</f>
        <v>B</v>
      </c>
      <c r="AU13" s="31">
        <f t="shared" si="46"/>
        <v>1</v>
      </c>
      <c r="AV13" s="51" t="str">
        <f t="shared" si="47"/>
        <v>PBB</v>
      </c>
      <c r="AW13" s="106" t="str">
        <f>IF($C13="","",IF(LEN(AV13)&lt;3,"",LOOKUP(AV13,'Betting Systems'!$E$4:$E$11,'Betting Systems'!$F$4:$F$11)))</f>
        <v>P</v>
      </c>
      <c r="AX13" s="52">
        <f t="shared" si="48"/>
        <v>0</v>
      </c>
      <c r="AY13" s="126" t="str">
        <f t="shared" si="50"/>
        <v>BBPBB</v>
      </c>
      <c r="AZ13" s="123" t="str">
        <f>IF($C13="","",IF(LEN(AY13)&lt;5,"",LOOKUP(AY13,'Betting Systems'!$H$4:$H$35,'Betting Systems'!$I$4:$I$35)))</f>
        <v>P</v>
      </c>
      <c r="BA13" s="125">
        <f t="shared" si="49"/>
        <v>0</v>
      </c>
      <c r="BC13" s="51">
        <f t="shared" si="36"/>
        <v>30</v>
      </c>
      <c r="BD13" s="255">
        <f t="shared" si="37"/>
        <v>26</v>
      </c>
      <c r="BE13" s="255">
        <f t="shared" si="38"/>
        <v>27</v>
      </c>
      <c r="BF13" s="255">
        <f t="shared" si="39"/>
        <v>31</v>
      </c>
      <c r="BG13" s="255">
        <f t="shared" si="40"/>
        <v>30</v>
      </c>
      <c r="BH13" s="255">
        <f t="shared" si="41"/>
        <v>29</v>
      </c>
      <c r="BI13" s="255">
        <f t="shared" si="42"/>
        <v>29</v>
      </c>
      <c r="BJ13" s="255">
        <f t="shared" si="43"/>
        <v>31</v>
      </c>
      <c r="BK13" s="255">
        <f t="shared" si="44"/>
        <v>31</v>
      </c>
      <c r="BL13" s="31">
        <f t="shared" si="45"/>
        <v>115</v>
      </c>
      <c r="BM13" s="475">
        <v>-1.2322048275438237E-2</v>
      </c>
      <c r="BN13" s="466">
        <v>-1.0611370144992289E-2</v>
      </c>
      <c r="BO13" s="476">
        <v>-0.14513219687223339</v>
      </c>
      <c r="BP13" s="333">
        <v>0.44634632013317188</v>
      </c>
      <c r="BQ13" s="302">
        <v>0.45866836840861008</v>
      </c>
      <c r="BR13" s="334">
        <v>9.4985311458693572E-2</v>
      </c>
      <c r="BS13" s="339">
        <f t="shared" si="26"/>
        <v>-1.0611370144992289</v>
      </c>
      <c r="BT13" s="343">
        <f t="shared" si="27"/>
        <v>4369.2388722230362</v>
      </c>
      <c r="BU13" s="341">
        <f t="shared" si="28"/>
        <v>4232.4733876547825</v>
      </c>
      <c r="BV13" s="341">
        <f t="shared" si="29"/>
        <v>0.10695457806603172</v>
      </c>
      <c r="BW13" s="344">
        <f t="shared" si="30"/>
        <v>8601.8192144558852</v>
      </c>
    </row>
    <row r="14" spans="2:75" x14ac:dyDescent="0.25">
      <c r="B14" s="172">
        <v>9</v>
      </c>
      <c r="C14" s="173">
        <f>IF(Risk!C30="","",Risk!C30)</f>
        <v>3</v>
      </c>
      <c r="D14" s="174">
        <f>IF(Risk!D30="","",Risk!D30)</f>
        <v>8</v>
      </c>
      <c r="E14" s="174">
        <f>IF(Risk!E30="","",Risk!E30)</f>
        <v>3</v>
      </c>
      <c r="F14" s="174" t="str">
        <f>IF(Risk!F30="","",Risk!F30)</f>
        <v>K</v>
      </c>
      <c r="G14" s="174" t="str">
        <f>IF(Risk!G30="","",Risk!G30)</f>
        <v/>
      </c>
      <c r="H14" s="178" t="str">
        <f>IF(Risk!H30="","",Risk!H30)</f>
        <v/>
      </c>
      <c r="I14" s="173">
        <f t="shared" si="2"/>
        <v>3</v>
      </c>
      <c r="J14" s="174">
        <f t="shared" si="3"/>
        <v>8</v>
      </c>
      <c r="K14" s="174">
        <f t="shared" si="4"/>
        <v>3</v>
      </c>
      <c r="L14" s="174">
        <f t="shared" si="5"/>
        <v>0</v>
      </c>
      <c r="M14" s="174" t="str">
        <f t="shared" si="6"/>
        <v/>
      </c>
      <c r="N14" s="175" t="str">
        <f t="shared" si="7"/>
        <v/>
      </c>
      <c r="O14" s="176">
        <f t="shared" si="8"/>
        <v>6</v>
      </c>
      <c r="P14" s="177">
        <f t="shared" si="9"/>
        <v>8</v>
      </c>
      <c r="Q14" s="465">
        <f t="shared" si="10"/>
        <v>6</v>
      </c>
      <c r="R14" s="464">
        <f t="shared" si="11"/>
        <v>8</v>
      </c>
      <c r="S14" s="417" t="str">
        <f t="shared" si="12"/>
        <v>B</v>
      </c>
      <c r="T14" s="167" t="str">
        <f>Risk!Q30</f>
        <v>B</v>
      </c>
      <c r="U14" s="485">
        <f>IF(C14="","",SUM(Risk!I30:K30))</f>
        <v>100</v>
      </c>
      <c r="V14" s="168">
        <f t="shared" si="31"/>
        <v>95</v>
      </c>
      <c r="W14" s="155">
        <f t="shared" si="32"/>
        <v>3180</v>
      </c>
      <c r="X14" s="179">
        <f t="shared" si="33"/>
        <v>-1.0579057842472324</v>
      </c>
      <c r="Y14" s="180">
        <f t="shared" si="34"/>
        <v>-96.210451364574396</v>
      </c>
      <c r="Z14" s="158">
        <f>Risk!I30</f>
        <v>0</v>
      </c>
      <c r="AA14" s="155">
        <f>Risk!J30</f>
        <v>100</v>
      </c>
      <c r="AB14" s="192">
        <f>Risk!K30</f>
        <v>0</v>
      </c>
      <c r="AC14" s="158">
        <f t="shared" si="13"/>
        <v>0</v>
      </c>
      <c r="AD14" s="155">
        <f t="shared" si="14"/>
        <v>95</v>
      </c>
      <c r="AE14" s="159">
        <f t="shared" si="15"/>
        <v>0</v>
      </c>
      <c r="AF14" s="220">
        <f t="shared" si="16"/>
        <v>-100</v>
      </c>
      <c r="AG14" s="193">
        <f t="shared" si="17"/>
        <v>95</v>
      </c>
      <c r="AH14" s="197">
        <f t="shared" si="18"/>
        <v>0</v>
      </c>
      <c r="AI14" s="202">
        <f>CA!$E$5</f>
        <v>0.44624660934359561</v>
      </c>
      <c r="AJ14" s="201">
        <f>CA!$E$4</f>
        <v>0.45859742263276138</v>
      </c>
      <c r="AK14" s="205">
        <f>CA!$E$6</f>
        <v>9.5155968023640194E-2</v>
      </c>
      <c r="AL14" s="215">
        <f t="shared" si="19"/>
        <v>-1.0579057842472324</v>
      </c>
      <c r="AM14" s="209">
        <f t="shared" si="20"/>
        <v>4368.5481430205164</v>
      </c>
      <c r="AN14" s="193">
        <f t="shared" si="21"/>
        <v>4231.5340298322772</v>
      </c>
      <c r="AO14" s="180">
        <f t="shared" si="22"/>
        <v>0.10649519549098657</v>
      </c>
      <c r="AP14" s="231">
        <f t="shared" si="23"/>
        <v>8600.1886680482839</v>
      </c>
      <c r="AQ14" s="139"/>
      <c r="AR14" s="59" t="str">
        <f t="shared" si="24"/>
        <v>B</v>
      </c>
      <c r="AS14" s="51" t="str">
        <f t="shared" si="35"/>
        <v>BB</v>
      </c>
      <c r="AT14" s="106" t="str">
        <f>IF(C14="","",IF(LEN(AS14)&lt;2,"",LOOKUP(AS14,'Betting Systems'!$B$4:$B$7,'Betting Systems'!$C$4:$C$7)))</f>
        <v>B</v>
      </c>
      <c r="AU14" s="31">
        <f t="shared" si="46"/>
        <v>1</v>
      </c>
      <c r="AV14" s="51" t="str">
        <f t="shared" si="47"/>
        <v>BBB</v>
      </c>
      <c r="AW14" s="106" t="str">
        <f>IF($C14="","",IF(LEN(AV14)&lt;3,"",LOOKUP(AV14,'Betting Systems'!$E$4:$E$11,'Betting Systems'!$F$4:$F$11)))</f>
        <v>B</v>
      </c>
      <c r="AX14" s="52">
        <f t="shared" si="48"/>
        <v>1</v>
      </c>
      <c r="AY14" s="126" t="str">
        <f t="shared" si="50"/>
        <v>BPBBB</v>
      </c>
      <c r="AZ14" s="123" t="str">
        <f>IF($C14="","",IF(LEN(AY14)&lt;5,"",LOOKUP(AY14,'Betting Systems'!$H$4:$H$35,'Betting Systems'!$I$4:$I$35)))</f>
        <v>B</v>
      </c>
      <c r="BA14" s="125">
        <f t="shared" si="49"/>
        <v>1</v>
      </c>
      <c r="BC14" s="51">
        <f t="shared" si="36"/>
        <v>30</v>
      </c>
      <c r="BD14" s="255">
        <f t="shared" si="37"/>
        <v>26</v>
      </c>
      <c r="BE14" s="255">
        <f t="shared" si="38"/>
        <v>26</v>
      </c>
      <c r="BF14" s="255">
        <f t="shared" si="39"/>
        <v>30</v>
      </c>
      <c r="BG14" s="255">
        <f t="shared" si="40"/>
        <v>30</v>
      </c>
      <c r="BH14" s="255">
        <f t="shared" si="41"/>
        <v>29</v>
      </c>
      <c r="BI14" s="255">
        <f t="shared" si="42"/>
        <v>27</v>
      </c>
      <c r="BJ14" s="255">
        <f t="shared" si="43"/>
        <v>31</v>
      </c>
      <c r="BK14" s="255">
        <f t="shared" si="44"/>
        <v>31</v>
      </c>
      <c r="BL14" s="31">
        <f t="shared" si="45"/>
        <v>114</v>
      </c>
      <c r="BM14" s="475">
        <v>-1.235314124474798E-2</v>
      </c>
      <c r="BN14" s="466">
        <v>-1.0581722721597905E-2</v>
      </c>
      <c r="BO14" s="476">
        <v>-0.14537275667833002</v>
      </c>
      <c r="BP14" s="333">
        <v>0.44634413808216933</v>
      </c>
      <c r="BQ14" s="302">
        <v>0.45869727932691728</v>
      </c>
      <c r="BR14" s="334">
        <v>9.495858259134457E-2</v>
      </c>
      <c r="BS14" s="339">
        <f t="shared" si="26"/>
        <v>-1.0581722721597904</v>
      </c>
      <c r="BT14" s="343">
        <f t="shared" si="27"/>
        <v>4369.479366947684</v>
      </c>
      <c r="BU14" s="341">
        <f t="shared" si="28"/>
        <v>4232.4789034051564</v>
      </c>
      <c r="BV14" s="341">
        <f t="shared" si="29"/>
        <v>0.10632783671369034</v>
      </c>
      <c r="BW14" s="344">
        <f t="shared" si="30"/>
        <v>8602.0645981895523</v>
      </c>
    </row>
    <row r="15" spans="2:75" x14ac:dyDescent="0.25">
      <c r="B15" s="172">
        <v>10</v>
      </c>
      <c r="C15" s="173">
        <f>IF(Risk!C31="","",Risk!C31)</f>
        <v>3</v>
      </c>
      <c r="D15" s="174">
        <f>IF(Risk!D31="","",Risk!D31)</f>
        <v>7</v>
      </c>
      <c r="E15" s="174" t="str">
        <f>IF(Risk!E31="","",Risk!E31)</f>
        <v>J</v>
      </c>
      <c r="F15" s="174">
        <f>IF(Risk!F31="","",Risk!F31)</f>
        <v>1</v>
      </c>
      <c r="G15" s="174" t="str">
        <f>IF(Risk!G31="","",Risk!G31)</f>
        <v/>
      </c>
      <c r="H15" s="178" t="str">
        <f>IF(Risk!H31="","",Risk!H31)</f>
        <v/>
      </c>
      <c r="I15" s="173">
        <f t="shared" si="2"/>
        <v>3</v>
      </c>
      <c r="J15" s="174">
        <f t="shared" si="3"/>
        <v>7</v>
      </c>
      <c r="K15" s="174">
        <f t="shared" si="4"/>
        <v>0</v>
      </c>
      <c r="L15" s="174">
        <f t="shared" si="5"/>
        <v>1</v>
      </c>
      <c r="M15" s="174" t="str">
        <f t="shared" si="6"/>
        <v/>
      </c>
      <c r="N15" s="175" t="str">
        <f t="shared" si="7"/>
        <v/>
      </c>
      <c r="O15" s="176">
        <f t="shared" si="8"/>
        <v>3</v>
      </c>
      <c r="P15" s="177">
        <f t="shared" si="9"/>
        <v>8</v>
      </c>
      <c r="Q15" s="465">
        <f t="shared" si="10"/>
        <v>3</v>
      </c>
      <c r="R15" s="464">
        <f t="shared" si="11"/>
        <v>8</v>
      </c>
      <c r="S15" s="417" t="str">
        <f t="shared" si="12"/>
        <v>B</v>
      </c>
      <c r="T15" s="167" t="str">
        <f>Risk!Q31</f>
        <v>B</v>
      </c>
      <c r="U15" s="485">
        <f>IF(C15="","",SUM(Risk!I31:K31))</f>
        <v>100</v>
      </c>
      <c r="V15" s="168">
        <f t="shared" si="31"/>
        <v>95</v>
      </c>
      <c r="W15" s="155">
        <f t="shared" si="32"/>
        <v>3275</v>
      </c>
      <c r="X15" s="179">
        <f t="shared" si="33"/>
        <v>-1.0579057842472324</v>
      </c>
      <c r="Y15" s="180">
        <f t="shared" si="34"/>
        <v>-97.268357148821622</v>
      </c>
      <c r="Z15" s="158">
        <f>Risk!I31</f>
        <v>0</v>
      </c>
      <c r="AA15" s="155">
        <f>Risk!J31</f>
        <v>100</v>
      </c>
      <c r="AB15" s="192">
        <f>Risk!K31</f>
        <v>0</v>
      </c>
      <c r="AC15" s="158">
        <f t="shared" si="13"/>
        <v>0</v>
      </c>
      <c r="AD15" s="155">
        <f t="shared" si="14"/>
        <v>95</v>
      </c>
      <c r="AE15" s="159">
        <f t="shared" si="15"/>
        <v>0</v>
      </c>
      <c r="AF15" s="220">
        <f t="shared" si="16"/>
        <v>-100</v>
      </c>
      <c r="AG15" s="193">
        <f t="shared" si="17"/>
        <v>95</v>
      </c>
      <c r="AH15" s="197">
        <f t="shared" si="18"/>
        <v>0</v>
      </c>
      <c r="AI15" s="202">
        <f>CA!$E$5</f>
        <v>0.44624660934359561</v>
      </c>
      <c r="AJ15" s="201">
        <f>CA!$E$4</f>
        <v>0.45859742263276138</v>
      </c>
      <c r="AK15" s="205">
        <f>CA!$E$6</f>
        <v>9.5155968023640194E-2</v>
      </c>
      <c r="AL15" s="215">
        <f t="shared" si="19"/>
        <v>-1.0579057842472324</v>
      </c>
      <c r="AM15" s="209">
        <f t="shared" si="20"/>
        <v>4368.5481430205164</v>
      </c>
      <c r="AN15" s="193">
        <f t="shared" si="21"/>
        <v>4231.5340298322772</v>
      </c>
      <c r="AO15" s="180">
        <f t="shared" si="22"/>
        <v>0.10649519549098657</v>
      </c>
      <c r="AP15" s="231">
        <f t="shared" si="23"/>
        <v>8600.1886680482839</v>
      </c>
      <c r="AQ15" s="139"/>
      <c r="AR15" s="59" t="str">
        <f t="shared" si="24"/>
        <v>B</v>
      </c>
      <c r="AS15" s="51" t="str">
        <f t="shared" si="35"/>
        <v>BB</v>
      </c>
      <c r="AT15" s="106" t="str">
        <f>IF(C15="","",IF(LEN(AS15)&lt;2,"",LOOKUP(AS15,'Betting Systems'!$B$4:$B$7,'Betting Systems'!$C$4:$C$7)))</f>
        <v>B</v>
      </c>
      <c r="AU15" s="31">
        <f t="shared" si="46"/>
        <v>1</v>
      </c>
      <c r="AV15" s="51" t="str">
        <f t="shared" si="47"/>
        <v>BBB</v>
      </c>
      <c r="AW15" s="106" t="str">
        <f>IF($C15="","",IF(LEN(AV15)&lt;3,"",LOOKUP(AV15,'Betting Systems'!$E$4:$E$11,'Betting Systems'!$F$4:$F$11)))</f>
        <v>B</v>
      </c>
      <c r="AX15" s="52">
        <f t="shared" si="48"/>
        <v>1</v>
      </c>
      <c r="AY15" s="126" t="str">
        <f t="shared" si="50"/>
        <v>PBBBB</v>
      </c>
      <c r="AZ15" s="123" t="str">
        <f>IF($C15="","",IF(LEN(AY15)&lt;5,"",LOOKUP(AY15,'Betting Systems'!$H$4:$H$35,'Betting Systems'!$I$4:$I$35)))</f>
        <v>B</v>
      </c>
      <c r="BA15" s="125">
        <f t="shared" si="49"/>
        <v>1</v>
      </c>
      <c r="BC15" s="51">
        <f t="shared" si="36"/>
        <v>30</v>
      </c>
      <c r="BD15" s="255">
        <f t="shared" si="37"/>
        <v>26</v>
      </c>
      <c r="BE15" s="255">
        <f t="shared" si="38"/>
        <v>24</v>
      </c>
      <c r="BF15" s="255">
        <f t="shared" si="39"/>
        <v>30</v>
      </c>
      <c r="BG15" s="255">
        <f t="shared" si="40"/>
        <v>30</v>
      </c>
      <c r="BH15" s="255">
        <f t="shared" si="41"/>
        <v>29</v>
      </c>
      <c r="BI15" s="255">
        <f t="shared" si="42"/>
        <v>27</v>
      </c>
      <c r="BJ15" s="255">
        <f t="shared" si="43"/>
        <v>30</v>
      </c>
      <c r="BK15" s="255">
        <f t="shared" si="44"/>
        <v>31</v>
      </c>
      <c r="BL15" s="31">
        <f t="shared" si="45"/>
        <v>113</v>
      </c>
      <c r="BM15" s="475">
        <v>-1.2385883125629162E-2</v>
      </c>
      <c r="BN15" s="466">
        <v>-1.0550186485827326E-2</v>
      </c>
      <c r="BO15" s="476">
        <v>-0.14551211199034614</v>
      </c>
      <c r="BP15" s="333">
        <v>0.44633550910350017</v>
      </c>
      <c r="BQ15" s="302">
        <v>0.45872139222912933</v>
      </c>
      <c r="BR15" s="334">
        <v>9.4943098667785428E-2</v>
      </c>
      <c r="BS15" s="339">
        <f t="shared" si="26"/>
        <v>-1.0550186485827326</v>
      </c>
      <c r="BT15" s="343">
        <f t="shared" si="27"/>
        <v>4369.6734340520416</v>
      </c>
      <c r="BU15" s="341">
        <f t="shared" si="28"/>
        <v>4232.4234797236977</v>
      </c>
      <c r="BV15" s="341">
        <f t="shared" si="29"/>
        <v>0.10567777829715634</v>
      </c>
      <c r="BW15" s="344">
        <f t="shared" si="30"/>
        <v>8602.2025915540362</v>
      </c>
    </row>
    <row r="16" spans="2:75" x14ac:dyDescent="0.25">
      <c r="B16" s="172">
        <v>11</v>
      </c>
      <c r="C16" s="173" t="str">
        <f>IF(Risk!C32="","",Risk!C32)</f>
        <v>Q</v>
      </c>
      <c r="D16" s="174">
        <f>IF(Risk!D32="","",Risk!D32)</f>
        <v>5</v>
      </c>
      <c r="E16" s="174" t="str">
        <f>IF(Risk!E32="","",Risk!E32)</f>
        <v>Q</v>
      </c>
      <c r="F16" s="174">
        <f>IF(Risk!F32="","",Risk!F32)</f>
        <v>2</v>
      </c>
      <c r="G16" s="174">
        <f>IF(Risk!G32="","",Risk!G32)</f>
        <v>5</v>
      </c>
      <c r="H16" s="178" t="str">
        <f>IF(Risk!H32="","",Risk!H32)</f>
        <v/>
      </c>
      <c r="I16" s="173">
        <f t="shared" si="2"/>
        <v>0</v>
      </c>
      <c r="J16" s="174">
        <f t="shared" si="3"/>
        <v>5</v>
      </c>
      <c r="K16" s="174">
        <f t="shared" si="4"/>
        <v>0</v>
      </c>
      <c r="L16" s="174">
        <f t="shared" si="5"/>
        <v>2</v>
      </c>
      <c r="M16" s="174">
        <f t="shared" si="6"/>
        <v>5</v>
      </c>
      <c r="N16" s="175" t="str">
        <f t="shared" si="7"/>
        <v/>
      </c>
      <c r="O16" s="176">
        <f t="shared" si="8"/>
        <v>0</v>
      </c>
      <c r="P16" s="177">
        <f t="shared" si="9"/>
        <v>7</v>
      </c>
      <c r="Q16" s="465">
        <f t="shared" si="10"/>
        <v>5</v>
      </c>
      <c r="R16" s="464">
        <f t="shared" si="11"/>
        <v>7</v>
      </c>
      <c r="S16" s="417" t="str">
        <f t="shared" si="12"/>
        <v>B</v>
      </c>
      <c r="T16" s="167" t="str">
        <f>Risk!Q32</f>
        <v>B</v>
      </c>
      <c r="U16" s="485">
        <f>IF(C16="","",SUM(Risk!I32:K32))</f>
        <v>100</v>
      </c>
      <c r="V16" s="168">
        <f t="shared" si="31"/>
        <v>95</v>
      </c>
      <c r="W16" s="155">
        <f t="shared" si="32"/>
        <v>3370</v>
      </c>
      <c r="X16" s="179">
        <f t="shared" si="33"/>
        <v>-1.0579057842472324</v>
      </c>
      <c r="Y16" s="180">
        <f t="shared" si="34"/>
        <v>-98.326262933068847</v>
      </c>
      <c r="Z16" s="158">
        <f>Risk!I32</f>
        <v>0</v>
      </c>
      <c r="AA16" s="155">
        <f>Risk!J32</f>
        <v>100</v>
      </c>
      <c r="AB16" s="192">
        <f>Risk!K32</f>
        <v>0</v>
      </c>
      <c r="AC16" s="158">
        <f t="shared" si="13"/>
        <v>0</v>
      </c>
      <c r="AD16" s="155">
        <f t="shared" si="14"/>
        <v>95</v>
      </c>
      <c r="AE16" s="159">
        <f t="shared" si="15"/>
        <v>0</v>
      </c>
      <c r="AF16" s="220">
        <f t="shared" si="16"/>
        <v>-100</v>
      </c>
      <c r="AG16" s="193">
        <f t="shared" si="17"/>
        <v>95</v>
      </c>
      <c r="AH16" s="197">
        <f t="shared" si="18"/>
        <v>0</v>
      </c>
      <c r="AI16" s="202">
        <f>CA!$E$5</f>
        <v>0.44624660934359561</v>
      </c>
      <c r="AJ16" s="201">
        <f>CA!$E$4</f>
        <v>0.45859742263276138</v>
      </c>
      <c r="AK16" s="205">
        <f>CA!$E$6</f>
        <v>9.5155968023640194E-2</v>
      </c>
      <c r="AL16" s="215">
        <f t="shared" si="19"/>
        <v>-1.0579057842472324</v>
      </c>
      <c r="AM16" s="209">
        <f t="shared" si="20"/>
        <v>4368.5481430205164</v>
      </c>
      <c r="AN16" s="193">
        <f t="shared" si="21"/>
        <v>4231.5340298322772</v>
      </c>
      <c r="AO16" s="180">
        <f t="shared" si="22"/>
        <v>0.10649519549098657</v>
      </c>
      <c r="AP16" s="231">
        <f t="shared" si="23"/>
        <v>8600.1886680482839</v>
      </c>
      <c r="AQ16" s="139"/>
      <c r="AR16" s="59" t="str">
        <f t="shared" si="24"/>
        <v>B</v>
      </c>
      <c r="AS16" s="51" t="str">
        <f t="shared" si="35"/>
        <v>BB</v>
      </c>
      <c r="AT16" s="106" t="str">
        <f>IF(C16="","",IF(LEN(AS16)&lt;2,"",LOOKUP(AS16,'Betting Systems'!$B$4:$B$7,'Betting Systems'!$C$4:$C$7)))</f>
        <v>B</v>
      </c>
      <c r="AU16" s="31">
        <f t="shared" si="46"/>
        <v>1</v>
      </c>
      <c r="AV16" s="51" t="str">
        <f t="shared" si="47"/>
        <v>BBB</v>
      </c>
      <c r="AW16" s="106" t="str">
        <f>IF($C16="","",IF(LEN(AV16)&lt;3,"",LOOKUP(AV16,'Betting Systems'!$E$4:$E$11,'Betting Systems'!$F$4:$F$11)))</f>
        <v>B</v>
      </c>
      <c r="AX16" s="52">
        <f t="shared" si="48"/>
        <v>1</v>
      </c>
      <c r="AY16" s="126" t="str">
        <f t="shared" si="50"/>
        <v>BBBBB</v>
      </c>
      <c r="AZ16" s="123" t="str">
        <f>IF($C16="","",IF(LEN(AY16)&lt;5,"",LOOKUP(AY16,'Betting Systems'!$H$4:$H$35,'Betting Systems'!$I$4:$I$35)))</f>
        <v>B</v>
      </c>
      <c r="BA16" s="125">
        <f t="shared" si="49"/>
        <v>1</v>
      </c>
      <c r="BC16" s="51">
        <f t="shared" si="36"/>
        <v>29</v>
      </c>
      <c r="BD16" s="255">
        <f t="shared" si="37"/>
        <v>26</v>
      </c>
      <c r="BE16" s="255">
        <f t="shared" si="38"/>
        <v>23</v>
      </c>
      <c r="BF16" s="255">
        <f t="shared" si="39"/>
        <v>30</v>
      </c>
      <c r="BG16" s="255">
        <f t="shared" si="40"/>
        <v>30</v>
      </c>
      <c r="BH16" s="255">
        <f t="shared" si="41"/>
        <v>29</v>
      </c>
      <c r="BI16" s="255">
        <f t="shared" si="42"/>
        <v>26</v>
      </c>
      <c r="BJ16" s="255">
        <f t="shared" si="43"/>
        <v>30</v>
      </c>
      <c r="BK16" s="255">
        <f t="shared" si="44"/>
        <v>31</v>
      </c>
      <c r="BL16" s="31">
        <f t="shared" si="45"/>
        <v>112</v>
      </c>
      <c r="BM16" s="475">
        <v>-1.2416498439835806E-2</v>
      </c>
      <c r="BN16" s="466">
        <v>-1.0520771312741128E-2</v>
      </c>
      <c r="BO16" s="476">
        <v>-0.1456686249663372</v>
      </c>
      <c r="BP16" s="333">
        <v>0.4463288966117025</v>
      </c>
      <c r="BQ16" s="302">
        <v>0.45874539505153827</v>
      </c>
      <c r="BR16" s="334">
        <v>9.4925708337112946E-2</v>
      </c>
      <c r="BS16" s="339">
        <f t="shared" si="26"/>
        <v>-1.0520771312741128</v>
      </c>
      <c r="BT16" s="343">
        <f t="shared" si="27"/>
        <v>4369.8685074966079</v>
      </c>
      <c r="BU16" s="341">
        <f t="shared" si="28"/>
        <v>4232.3857126037738</v>
      </c>
      <c r="BV16" s="341">
        <f t="shared" si="29"/>
        <v>0.10507006662695799</v>
      </c>
      <c r="BW16" s="344">
        <f t="shared" si="30"/>
        <v>8602.359290167009</v>
      </c>
    </row>
    <row r="17" spans="2:75" x14ac:dyDescent="0.25">
      <c r="B17" s="172">
        <v>12</v>
      </c>
      <c r="C17" s="173" t="str">
        <f>IF(Risk!C33="","",Risk!C33)</f>
        <v>K</v>
      </c>
      <c r="D17" s="174">
        <f>IF(Risk!D33="","",Risk!D33)</f>
        <v>2</v>
      </c>
      <c r="E17" s="174">
        <f>IF(Risk!E33="","",Risk!E33)</f>
        <v>4</v>
      </c>
      <c r="F17" s="174">
        <f>IF(Risk!F33="","",Risk!F33)</f>
        <v>1</v>
      </c>
      <c r="G17" s="174">
        <f>IF(Risk!G33="","",Risk!G33)</f>
        <v>9</v>
      </c>
      <c r="H17" s="178">
        <f>IF(Risk!H33="","",Risk!H33)</f>
        <v>5</v>
      </c>
      <c r="I17" s="173">
        <f t="shared" si="2"/>
        <v>0</v>
      </c>
      <c r="J17" s="174">
        <f t="shared" si="3"/>
        <v>2</v>
      </c>
      <c r="K17" s="174">
        <f t="shared" si="4"/>
        <v>4</v>
      </c>
      <c r="L17" s="174">
        <f t="shared" si="5"/>
        <v>1</v>
      </c>
      <c r="M17" s="174">
        <f t="shared" si="6"/>
        <v>9</v>
      </c>
      <c r="N17" s="175">
        <f t="shared" si="7"/>
        <v>5</v>
      </c>
      <c r="O17" s="176">
        <f t="shared" si="8"/>
        <v>4</v>
      </c>
      <c r="P17" s="177">
        <f t="shared" si="9"/>
        <v>3</v>
      </c>
      <c r="Q17" s="465">
        <f t="shared" si="10"/>
        <v>3</v>
      </c>
      <c r="R17" s="464">
        <f t="shared" si="11"/>
        <v>8</v>
      </c>
      <c r="S17" s="417" t="str">
        <f t="shared" si="12"/>
        <v>B</v>
      </c>
      <c r="T17" s="167" t="str">
        <f>Risk!Q33</f>
        <v>B</v>
      </c>
      <c r="U17" s="485">
        <f>IF(C17="","",SUM(Risk!I33:K33))</f>
        <v>100</v>
      </c>
      <c r="V17" s="168">
        <f t="shared" si="31"/>
        <v>95</v>
      </c>
      <c r="W17" s="155">
        <f t="shared" si="32"/>
        <v>3465</v>
      </c>
      <c r="X17" s="179">
        <f t="shared" si="33"/>
        <v>-1.0579057842472324</v>
      </c>
      <c r="Y17" s="180">
        <f t="shared" si="34"/>
        <v>-99.384168717316072</v>
      </c>
      <c r="Z17" s="158">
        <f>Risk!I33</f>
        <v>0</v>
      </c>
      <c r="AA17" s="155">
        <f>Risk!J33</f>
        <v>100</v>
      </c>
      <c r="AB17" s="192">
        <f>Risk!K33</f>
        <v>0</v>
      </c>
      <c r="AC17" s="158">
        <f t="shared" si="13"/>
        <v>0</v>
      </c>
      <c r="AD17" s="155">
        <f t="shared" si="14"/>
        <v>95</v>
      </c>
      <c r="AE17" s="159">
        <f t="shared" si="15"/>
        <v>0</v>
      </c>
      <c r="AF17" s="220">
        <f t="shared" si="16"/>
        <v>-100</v>
      </c>
      <c r="AG17" s="193">
        <f t="shared" si="17"/>
        <v>95</v>
      </c>
      <c r="AH17" s="197">
        <f t="shared" si="18"/>
        <v>0</v>
      </c>
      <c r="AI17" s="202">
        <f>CA!$E$5</f>
        <v>0.44624660934359561</v>
      </c>
      <c r="AJ17" s="201">
        <f>CA!$E$4</f>
        <v>0.45859742263276138</v>
      </c>
      <c r="AK17" s="205">
        <f>CA!$E$6</f>
        <v>9.5155968023640194E-2</v>
      </c>
      <c r="AL17" s="215">
        <f t="shared" si="19"/>
        <v>-1.0579057842472324</v>
      </c>
      <c r="AM17" s="209">
        <f t="shared" si="20"/>
        <v>4368.5481430205164</v>
      </c>
      <c r="AN17" s="193">
        <f t="shared" si="21"/>
        <v>4231.5340298322772</v>
      </c>
      <c r="AO17" s="180">
        <f t="shared" si="22"/>
        <v>0.10649519549098657</v>
      </c>
      <c r="AP17" s="231">
        <f t="shared" si="23"/>
        <v>8600.1886680482839</v>
      </c>
      <c r="AQ17" s="139"/>
      <c r="AR17" s="59" t="str">
        <f t="shared" si="24"/>
        <v>B</v>
      </c>
      <c r="AS17" s="51" t="str">
        <f t="shared" si="35"/>
        <v>BB</v>
      </c>
      <c r="AT17" s="106" t="str">
        <f>IF(C17="","",IF(LEN(AS17)&lt;2,"",LOOKUP(AS17,'Betting Systems'!$B$4:$B$7,'Betting Systems'!$C$4:$C$7)))</f>
        <v>B</v>
      </c>
      <c r="AU17" s="31">
        <f t="shared" si="46"/>
        <v>1</v>
      </c>
      <c r="AV17" s="51" t="str">
        <f t="shared" si="47"/>
        <v>BBB</v>
      </c>
      <c r="AW17" s="106" t="str">
        <f>IF($C17="","",IF(LEN(AV17)&lt;3,"",LOOKUP(AV17,'Betting Systems'!$E$4:$E$11,'Betting Systems'!$F$4:$F$11)))</f>
        <v>B</v>
      </c>
      <c r="AX17" s="52">
        <f t="shared" si="48"/>
        <v>1</v>
      </c>
      <c r="AY17" s="126" t="str">
        <f t="shared" si="50"/>
        <v>BBBBB</v>
      </c>
      <c r="AZ17" s="123" t="str">
        <f>IF($C17="","",IF(LEN(AY17)&lt;5,"",LOOKUP(AY17,'Betting Systems'!$H$4:$H$35,'Betting Systems'!$I$4:$I$35)))</f>
        <v>B</v>
      </c>
      <c r="BA17" s="125">
        <f t="shared" si="49"/>
        <v>1</v>
      </c>
      <c r="BC17" s="51">
        <f t="shared" si="36"/>
        <v>29</v>
      </c>
      <c r="BD17" s="255">
        <f t="shared" si="37"/>
        <v>25</v>
      </c>
      <c r="BE17" s="255">
        <f t="shared" si="38"/>
        <v>23</v>
      </c>
      <c r="BF17" s="255">
        <f t="shared" si="39"/>
        <v>30</v>
      </c>
      <c r="BG17" s="255">
        <f t="shared" si="40"/>
        <v>28</v>
      </c>
      <c r="BH17" s="255">
        <f t="shared" si="41"/>
        <v>29</v>
      </c>
      <c r="BI17" s="255">
        <f t="shared" si="42"/>
        <v>26</v>
      </c>
      <c r="BJ17" s="255">
        <f t="shared" si="43"/>
        <v>30</v>
      </c>
      <c r="BK17" s="255">
        <f t="shared" si="44"/>
        <v>31</v>
      </c>
      <c r="BL17" s="31">
        <f t="shared" si="45"/>
        <v>110</v>
      </c>
      <c r="BM17" s="475">
        <v>-1.2436979341677732E-2</v>
      </c>
      <c r="BN17" s="466">
        <v>-1.0501113779009259E-2</v>
      </c>
      <c r="BO17" s="476">
        <v>-0.14578070936737578</v>
      </c>
      <c r="BP17" s="333">
        <v>0.4463248830720617</v>
      </c>
      <c r="BQ17" s="302">
        <v>0.45876186241373945</v>
      </c>
      <c r="BR17" s="334">
        <v>9.4913254514803161E-2</v>
      </c>
      <c r="BS17" s="339">
        <f t="shared" si="26"/>
        <v>-1.0501113779009259</v>
      </c>
      <c r="BT17" s="343">
        <f t="shared" si="27"/>
        <v>4370.0028407114169</v>
      </c>
      <c r="BU17" s="341">
        <f t="shared" si="28"/>
        <v>4232.3644003233203</v>
      </c>
      <c r="BV17" s="341">
        <f t="shared" si="29"/>
        <v>0.10466406388199449</v>
      </c>
      <c r="BW17" s="344">
        <f t="shared" si="30"/>
        <v>8602.4719050986187</v>
      </c>
    </row>
    <row r="18" spans="2:75" x14ac:dyDescent="0.25">
      <c r="B18" s="172">
        <v>13</v>
      </c>
      <c r="C18" s="173">
        <f>IF(Risk!C34="","",Risk!C34)</f>
        <v>0</v>
      </c>
      <c r="D18" s="174" t="str">
        <f>IF(Risk!D34="","",Risk!D34)</f>
        <v>J</v>
      </c>
      <c r="E18" s="174">
        <f>IF(Risk!E34="","",Risk!E34)</f>
        <v>9</v>
      </c>
      <c r="F18" s="174" t="str">
        <f>IF(Risk!F34="","",Risk!F34)</f>
        <v>K</v>
      </c>
      <c r="G18" s="174" t="str">
        <f>IF(Risk!G34="","",Risk!G34)</f>
        <v/>
      </c>
      <c r="H18" s="178" t="str">
        <f>IF(Risk!H34="","",Risk!H34)</f>
        <v/>
      </c>
      <c r="I18" s="173">
        <f t="shared" si="2"/>
        <v>0</v>
      </c>
      <c r="J18" s="174">
        <f t="shared" si="3"/>
        <v>0</v>
      </c>
      <c r="K18" s="174">
        <f t="shared" si="4"/>
        <v>9</v>
      </c>
      <c r="L18" s="174">
        <f t="shared" si="5"/>
        <v>0</v>
      </c>
      <c r="M18" s="174" t="str">
        <f t="shared" si="6"/>
        <v/>
      </c>
      <c r="N18" s="175" t="str">
        <f t="shared" si="7"/>
        <v/>
      </c>
      <c r="O18" s="176">
        <f t="shared" si="8"/>
        <v>9</v>
      </c>
      <c r="P18" s="177">
        <f t="shared" si="9"/>
        <v>0</v>
      </c>
      <c r="Q18" s="465">
        <f t="shared" si="10"/>
        <v>9</v>
      </c>
      <c r="R18" s="464">
        <f t="shared" si="11"/>
        <v>0</v>
      </c>
      <c r="S18" s="417" t="str">
        <f t="shared" si="12"/>
        <v>P</v>
      </c>
      <c r="T18" s="167" t="str">
        <f>Risk!Q34</f>
        <v>B</v>
      </c>
      <c r="U18" s="485">
        <f>IF(C18="","",SUM(Risk!I34:K34))</f>
        <v>100</v>
      </c>
      <c r="V18" s="168">
        <f t="shared" si="31"/>
        <v>-100</v>
      </c>
      <c r="W18" s="155">
        <f t="shared" si="32"/>
        <v>3365</v>
      </c>
      <c r="X18" s="179">
        <f t="shared" si="33"/>
        <v>-1.0579057842472324</v>
      </c>
      <c r="Y18" s="180">
        <f t="shared" si="34"/>
        <v>-100.4420745015633</v>
      </c>
      <c r="Z18" s="158">
        <f>Risk!I34</f>
        <v>0</v>
      </c>
      <c r="AA18" s="155">
        <f>Risk!J34</f>
        <v>100</v>
      </c>
      <c r="AB18" s="192">
        <f>Risk!K34</f>
        <v>0</v>
      </c>
      <c r="AC18" s="158">
        <f t="shared" si="13"/>
        <v>0</v>
      </c>
      <c r="AD18" s="155">
        <f t="shared" si="14"/>
        <v>-100</v>
      </c>
      <c r="AE18" s="159">
        <f t="shared" si="15"/>
        <v>0</v>
      </c>
      <c r="AF18" s="220">
        <f t="shared" si="16"/>
        <v>-100</v>
      </c>
      <c r="AG18" s="193">
        <f t="shared" si="17"/>
        <v>95</v>
      </c>
      <c r="AH18" s="197">
        <f t="shared" si="18"/>
        <v>0</v>
      </c>
      <c r="AI18" s="202">
        <f>CA!$E$5</f>
        <v>0.44624660934359561</v>
      </c>
      <c r="AJ18" s="201">
        <f>CA!$E$4</f>
        <v>0.45859742263276138</v>
      </c>
      <c r="AK18" s="205">
        <f>CA!$E$6</f>
        <v>9.5155968023640194E-2</v>
      </c>
      <c r="AL18" s="215">
        <f t="shared" si="19"/>
        <v>-1.0579057842472324</v>
      </c>
      <c r="AM18" s="209">
        <f t="shared" si="20"/>
        <v>4368.5481430205164</v>
      </c>
      <c r="AN18" s="193">
        <f t="shared" si="21"/>
        <v>4231.5340298322772</v>
      </c>
      <c r="AO18" s="180">
        <f t="shared" si="22"/>
        <v>0.10649519549098657</v>
      </c>
      <c r="AP18" s="231">
        <f t="shared" si="23"/>
        <v>8600.1886680482839</v>
      </c>
      <c r="AQ18" s="139"/>
      <c r="AR18" s="59" t="str">
        <f t="shared" si="24"/>
        <v>P</v>
      </c>
      <c r="AS18" s="51" t="str">
        <f t="shared" si="35"/>
        <v>BB</v>
      </c>
      <c r="AT18" s="106" t="str">
        <f>IF(C18="","",IF(LEN(AS18)&lt;2,"",LOOKUP(AS18,'Betting Systems'!$B$4:$B$7,'Betting Systems'!$C$4:$C$7)))</f>
        <v>B</v>
      </c>
      <c r="AU18" s="31">
        <f t="shared" si="46"/>
        <v>1</v>
      </c>
      <c r="AV18" s="51" t="str">
        <f t="shared" si="47"/>
        <v>BBB</v>
      </c>
      <c r="AW18" s="106" t="str">
        <f>IF($C18="","",IF(LEN(AV18)&lt;3,"",LOOKUP(AV18,'Betting Systems'!$E$4:$E$11,'Betting Systems'!$F$4:$F$11)))</f>
        <v>B</v>
      </c>
      <c r="AX18" s="52">
        <f t="shared" si="48"/>
        <v>1</v>
      </c>
      <c r="AY18" s="126" t="str">
        <f t="shared" si="50"/>
        <v>BBBBB</v>
      </c>
      <c r="AZ18" s="123" t="str">
        <f>IF($C18="","",IF(LEN(AY18)&lt;5,"",LOOKUP(AY18,'Betting Systems'!$H$4:$H$35,'Betting Systems'!$I$4:$I$35)))</f>
        <v>B</v>
      </c>
      <c r="BA18" s="125">
        <f t="shared" si="49"/>
        <v>1</v>
      </c>
      <c r="BC18" s="51">
        <f t="shared" si="36"/>
        <v>28</v>
      </c>
      <c r="BD18" s="255">
        <f t="shared" si="37"/>
        <v>24</v>
      </c>
      <c r="BE18" s="255">
        <f t="shared" si="38"/>
        <v>23</v>
      </c>
      <c r="BF18" s="255">
        <f t="shared" si="39"/>
        <v>29</v>
      </c>
      <c r="BG18" s="255">
        <f t="shared" si="40"/>
        <v>27</v>
      </c>
      <c r="BH18" s="255">
        <f t="shared" si="41"/>
        <v>29</v>
      </c>
      <c r="BI18" s="255">
        <f t="shared" si="42"/>
        <v>26</v>
      </c>
      <c r="BJ18" s="255">
        <f t="shared" si="43"/>
        <v>30</v>
      </c>
      <c r="BK18" s="255">
        <f t="shared" si="44"/>
        <v>30</v>
      </c>
      <c r="BL18" s="31">
        <f t="shared" si="45"/>
        <v>109</v>
      </c>
      <c r="BM18" s="475">
        <v>-1.24604063032678E-2</v>
      </c>
      <c r="BN18" s="466">
        <v>-1.0478483513095323E-2</v>
      </c>
      <c r="BO18" s="476">
        <v>-0.14585667715688533</v>
      </c>
      <c r="BP18" s="333">
        <v>0.44631739002399423</v>
      </c>
      <c r="BQ18" s="302">
        <v>0.45877779632726207</v>
      </c>
      <c r="BR18" s="334">
        <v>9.4904813649296371E-2</v>
      </c>
      <c r="BS18" s="339">
        <f t="shared" si="26"/>
        <v>-1.0478483513095322</v>
      </c>
      <c r="BT18" s="343">
        <f t="shared" si="27"/>
        <v>4370.1293623009497</v>
      </c>
      <c r="BU18" s="341">
        <f t="shared" si="28"/>
        <v>4232.3119594525897</v>
      </c>
      <c r="BV18" s="341">
        <f t="shared" si="29"/>
        <v>0.10420417260110762</v>
      </c>
      <c r="BW18" s="344">
        <f t="shared" si="30"/>
        <v>8602.5455259261416</v>
      </c>
    </row>
    <row r="19" spans="2:75" x14ac:dyDescent="0.25">
      <c r="B19" s="172">
        <v>14</v>
      </c>
      <c r="C19" s="173">
        <f>IF(Risk!C35="","",Risk!C35)</f>
        <v>1</v>
      </c>
      <c r="D19" s="174" t="str">
        <f>IF(Risk!D35="","",Risk!D35)</f>
        <v>J</v>
      </c>
      <c r="E19" s="174">
        <f>IF(Risk!E35="","",Risk!E35)</f>
        <v>9</v>
      </c>
      <c r="F19" s="174">
        <f>IF(Risk!F35="","",Risk!F35)</f>
        <v>5</v>
      </c>
      <c r="G19" s="174">
        <f>IF(Risk!G35="","",Risk!G35)</f>
        <v>3</v>
      </c>
      <c r="H19" s="178" t="str">
        <f>IF(Risk!H35="","",Risk!H35)</f>
        <v/>
      </c>
      <c r="I19" s="173">
        <f t="shared" si="2"/>
        <v>1</v>
      </c>
      <c r="J19" s="174">
        <f t="shared" si="3"/>
        <v>0</v>
      </c>
      <c r="K19" s="174">
        <f t="shared" si="4"/>
        <v>9</v>
      </c>
      <c r="L19" s="174">
        <f t="shared" si="5"/>
        <v>5</v>
      </c>
      <c r="M19" s="174">
        <f t="shared" si="6"/>
        <v>3</v>
      </c>
      <c r="N19" s="175" t="str">
        <f t="shared" si="7"/>
        <v/>
      </c>
      <c r="O19" s="176">
        <f t="shared" si="8"/>
        <v>0</v>
      </c>
      <c r="P19" s="177">
        <f t="shared" si="9"/>
        <v>5</v>
      </c>
      <c r="Q19" s="465">
        <f t="shared" si="10"/>
        <v>3</v>
      </c>
      <c r="R19" s="464">
        <f t="shared" si="11"/>
        <v>5</v>
      </c>
      <c r="S19" s="417" t="str">
        <f t="shared" si="12"/>
        <v>B</v>
      </c>
      <c r="T19" s="167" t="str">
        <f>Risk!Q35</f>
        <v>B</v>
      </c>
      <c r="U19" s="485">
        <f>IF(C19="","",SUM(Risk!I35:K35))</f>
        <v>100</v>
      </c>
      <c r="V19" s="168">
        <f t="shared" si="31"/>
        <v>95</v>
      </c>
      <c r="W19" s="155">
        <f t="shared" si="32"/>
        <v>3460</v>
      </c>
      <c r="X19" s="179">
        <f t="shared" si="33"/>
        <v>-1.0579057842472324</v>
      </c>
      <c r="Y19" s="180">
        <f t="shared" si="34"/>
        <v>-101.49998028581052</v>
      </c>
      <c r="Z19" s="158">
        <f>Risk!I35</f>
        <v>0</v>
      </c>
      <c r="AA19" s="155">
        <f>Risk!J35</f>
        <v>100</v>
      </c>
      <c r="AB19" s="192">
        <f>Risk!K35</f>
        <v>0</v>
      </c>
      <c r="AC19" s="158">
        <f t="shared" si="13"/>
        <v>0</v>
      </c>
      <c r="AD19" s="155">
        <f t="shared" si="14"/>
        <v>95</v>
      </c>
      <c r="AE19" s="159">
        <f t="shared" si="15"/>
        <v>0</v>
      </c>
      <c r="AF19" s="220">
        <f t="shared" si="16"/>
        <v>-100</v>
      </c>
      <c r="AG19" s="193">
        <f t="shared" si="17"/>
        <v>95</v>
      </c>
      <c r="AH19" s="197">
        <f t="shared" si="18"/>
        <v>0</v>
      </c>
      <c r="AI19" s="202">
        <f>CA!$E$5</f>
        <v>0.44624660934359561</v>
      </c>
      <c r="AJ19" s="201">
        <f>CA!$E$4</f>
        <v>0.45859742263276138</v>
      </c>
      <c r="AK19" s="205">
        <f>CA!$E$6</f>
        <v>9.5155968023640194E-2</v>
      </c>
      <c r="AL19" s="215">
        <f t="shared" si="19"/>
        <v>-1.0579057842472324</v>
      </c>
      <c r="AM19" s="209">
        <f t="shared" si="20"/>
        <v>4368.5481430205164</v>
      </c>
      <c r="AN19" s="193">
        <f t="shared" si="21"/>
        <v>4231.5340298322772</v>
      </c>
      <c r="AO19" s="180">
        <f t="shared" si="22"/>
        <v>0.10649519549098657</v>
      </c>
      <c r="AP19" s="231">
        <f t="shared" si="23"/>
        <v>8600.1886680482839</v>
      </c>
      <c r="AQ19" s="139"/>
      <c r="AR19" s="59" t="str">
        <f t="shared" si="24"/>
        <v>B</v>
      </c>
      <c r="AS19" s="51" t="str">
        <f t="shared" si="35"/>
        <v>BP</v>
      </c>
      <c r="AT19" s="106" t="str">
        <f>IF(C19="","",IF(LEN(AS19)&lt;2,"",LOOKUP(AS19,'Betting Systems'!$B$4:$B$7,'Betting Systems'!$C$4:$C$7)))</f>
        <v>B</v>
      </c>
      <c r="AU19" s="31">
        <f t="shared" si="46"/>
        <v>1</v>
      </c>
      <c r="AV19" s="51" t="str">
        <f t="shared" si="47"/>
        <v>BBP</v>
      </c>
      <c r="AW19" s="106" t="str">
        <f>IF($C19="","",IF(LEN(AV19)&lt;3,"",LOOKUP(AV19,'Betting Systems'!$E$4:$E$11,'Betting Systems'!$F$4:$F$11)))</f>
        <v>B</v>
      </c>
      <c r="AX19" s="52">
        <f t="shared" si="48"/>
        <v>1</v>
      </c>
      <c r="AY19" s="126" t="str">
        <f t="shared" si="50"/>
        <v>BBBBP</v>
      </c>
      <c r="AZ19" s="123" t="str">
        <f>IF($C19="","",IF(LEN(AY19)&lt;5,"",LOOKUP(AY19,'Betting Systems'!$H$4:$H$35,'Betting Systems'!$I$4:$I$35)))</f>
        <v>B</v>
      </c>
      <c r="BA19" s="125">
        <f t="shared" si="49"/>
        <v>1</v>
      </c>
      <c r="BC19" s="51">
        <f t="shared" si="36"/>
        <v>28</v>
      </c>
      <c r="BD19" s="255">
        <f t="shared" si="37"/>
        <v>24</v>
      </c>
      <c r="BE19" s="255">
        <f t="shared" si="38"/>
        <v>23</v>
      </c>
      <c r="BF19" s="255">
        <f t="shared" si="39"/>
        <v>29</v>
      </c>
      <c r="BG19" s="255">
        <f t="shared" si="40"/>
        <v>27</v>
      </c>
      <c r="BH19" s="255">
        <f t="shared" si="41"/>
        <v>29</v>
      </c>
      <c r="BI19" s="255">
        <f t="shared" si="42"/>
        <v>26</v>
      </c>
      <c r="BJ19" s="255">
        <f t="shared" si="43"/>
        <v>30</v>
      </c>
      <c r="BK19" s="255">
        <f t="shared" si="44"/>
        <v>29</v>
      </c>
      <c r="BL19" s="31">
        <f t="shared" si="45"/>
        <v>106</v>
      </c>
      <c r="BM19" s="475">
        <v>-1.2482598975247413E-2</v>
      </c>
      <c r="BN19" s="466">
        <v>-1.0456793373000792E-2</v>
      </c>
      <c r="BO19" s="476">
        <v>-0.14583785458605322</v>
      </c>
      <c r="BP19" s="333">
        <v>0.44630524798971627</v>
      </c>
      <c r="BQ19" s="302">
        <v>0.45878784696496372</v>
      </c>
      <c r="BR19" s="334">
        <v>9.4906905046078349E-2</v>
      </c>
      <c r="BS19" s="339">
        <f t="shared" si="26"/>
        <v>-1.0456793373000792</v>
      </c>
      <c r="BT19" s="343">
        <f t="shared" si="27"/>
        <v>4370.2020550721481</v>
      </c>
      <c r="BU19" s="341">
        <f t="shared" si="28"/>
        <v>4232.2135229003306</v>
      </c>
      <c r="BV19" s="341">
        <f t="shared" si="29"/>
        <v>0.10377550702572408</v>
      </c>
      <c r="BW19" s="344">
        <f t="shared" si="30"/>
        <v>8602.5193534795053</v>
      </c>
    </row>
    <row r="20" spans="2:75" x14ac:dyDescent="0.25">
      <c r="B20" s="172">
        <v>15</v>
      </c>
      <c r="C20" s="173">
        <f>IF(Risk!C36="","",Risk!C36)</f>
        <v>1</v>
      </c>
      <c r="D20" s="174">
        <f>IF(Risk!D36="","",Risk!D36)</f>
        <v>7</v>
      </c>
      <c r="E20" s="174">
        <f>IF(Risk!E36="","",Risk!E36)</f>
        <v>1</v>
      </c>
      <c r="F20" s="174">
        <f>IF(Risk!F36="","",Risk!F36)</f>
        <v>5</v>
      </c>
      <c r="G20" s="174">
        <f>IF(Risk!G36="","",Risk!G36)</f>
        <v>4</v>
      </c>
      <c r="H20" s="178">
        <f>IF(Risk!H36="","",Risk!H36)</f>
        <v>5</v>
      </c>
      <c r="I20" s="173">
        <f t="shared" si="2"/>
        <v>1</v>
      </c>
      <c r="J20" s="174">
        <f t="shared" si="3"/>
        <v>7</v>
      </c>
      <c r="K20" s="174">
        <f t="shared" si="4"/>
        <v>1</v>
      </c>
      <c r="L20" s="174">
        <f t="shared" si="5"/>
        <v>5</v>
      </c>
      <c r="M20" s="174">
        <f t="shared" si="6"/>
        <v>4</v>
      </c>
      <c r="N20" s="175">
        <f t="shared" si="7"/>
        <v>5</v>
      </c>
      <c r="O20" s="176">
        <f t="shared" si="8"/>
        <v>2</v>
      </c>
      <c r="P20" s="177">
        <f t="shared" si="9"/>
        <v>2</v>
      </c>
      <c r="Q20" s="465">
        <f t="shared" si="10"/>
        <v>6</v>
      </c>
      <c r="R20" s="464">
        <f t="shared" si="11"/>
        <v>7</v>
      </c>
      <c r="S20" s="417" t="str">
        <f t="shared" si="12"/>
        <v>B</v>
      </c>
      <c r="T20" s="167" t="str">
        <f>Risk!Q36</f>
        <v>B</v>
      </c>
      <c r="U20" s="485">
        <f>IF(C20="","",SUM(Risk!I36:K36))</f>
        <v>100</v>
      </c>
      <c r="V20" s="168">
        <f t="shared" si="31"/>
        <v>95</v>
      </c>
      <c r="W20" s="155">
        <f t="shared" si="32"/>
        <v>3555</v>
      </c>
      <c r="X20" s="179">
        <f t="shared" si="33"/>
        <v>-1.0579057842472324</v>
      </c>
      <c r="Y20" s="180">
        <f t="shared" si="34"/>
        <v>-102.55788607005775</v>
      </c>
      <c r="Z20" s="158">
        <f>Risk!I36</f>
        <v>0</v>
      </c>
      <c r="AA20" s="155">
        <f>Risk!J36</f>
        <v>100</v>
      </c>
      <c r="AB20" s="192">
        <f>Risk!K36</f>
        <v>0</v>
      </c>
      <c r="AC20" s="158">
        <f t="shared" si="13"/>
        <v>0</v>
      </c>
      <c r="AD20" s="155">
        <f t="shared" si="14"/>
        <v>95</v>
      </c>
      <c r="AE20" s="159">
        <f t="shared" si="15"/>
        <v>0</v>
      </c>
      <c r="AF20" s="220">
        <f t="shared" si="16"/>
        <v>-100</v>
      </c>
      <c r="AG20" s="193">
        <f t="shared" si="17"/>
        <v>95</v>
      </c>
      <c r="AH20" s="197">
        <f t="shared" si="18"/>
        <v>0</v>
      </c>
      <c r="AI20" s="202">
        <f>CA!$E$5</f>
        <v>0.44624660934359561</v>
      </c>
      <c r="AJ20" s="201">
        <f>CA!$E$4</f>
        <v>0.45859742263276138</v>
      </c>
      <c r="AK20" s="205">
        <f>CA!$E$6</f>
        <v>9.5155968023640194E-2</v>
      </c>
      <c r="AL20" s="215">
        <f t="shared" si="19"/>
        <v>-1.0579057842472324</v>
      </c>
      <c r="AM20" s="209">
        <f t="shared" si="20"/>
        <v>4368.5481430205164</v>
      </c>
      <c r="AN20" s="193">
        <f t="shared" si="21"/>
        <v>4231.5340298322772</v>
      </c>
      <c r="AO20" s="180">
        <f t="shared" si="22"/>
        <v>0.10649519549098657</v>
      </c>
      <c r="AP20" s="231">
        <f t="shared" si="23"/>
        <v>8600.1886680482839</v>
      </c>
      <c r="AQ20" s="139"/>
      <c r="AR20" s="59" t="str">
        <f t="shared" si="24"/>
        <v>B</v>
      </c>
      <c r="AS20" s="51" t="str">
        <f t="shared" si="35"/>
        <v>PB</v>
      </c>
      <c r="AT20" s="106" t="str">
        <f>IF(C20="","",IF(LEN(AS20)&lt;2,"",LOOKUP(AS20,'Betting Systems'!$B$4:$B$7,'Betting Systems'!$C$4:$C$7)))</f>
        <v>P</v>
      </c>
      <c r="AU20" s="31">
        <f t="shared" si="46"/>
        <v>0</v>
      </c>
      <c r="AV20" s="51" t="str">
        <f t="shared" si="47"/>
        <v>BPB</v>
      </c>
      <c r="AW20" s="106" t="str">
        <f>IF($C20="","",IF(LEN(AV20)&lt;3,"",LOOKUP(AV20,'Betting Systems'!$E$4:$E$11,'Betting Systems'!$F$4:$F$11)))</f>
        <v>B</v>
      </c>
      <c r="AX20" s="52">
        <f t="shared" si="48"/>
        <v>1</v>
      </c>
      <c r="AY20" s="126" t="str">
        <f t="shared" si="50"/>
        <v>BBBPB</v>
      </c>
      <c r="AZ20" s="123" t="str">
        <f>IF($C20="","",IF(LEN(AY20)&lt;5,"",LOOKUP(AY20,'Betting Systems'!$H$4:$H$35,'Betting Systems'!$I$4:$I$35)))</f>
        <v/>
      </c>
      <c r="BA20" s="125" t="str">
        <f t="shared" si="49"/>
        <v/>
      </c>
      <c r="BC20" s="51">
        <f t="shared" si="36"/>
        <v>27</v>
      </c>
      <c r="BD20" s="255">
        <f t="shared" si="37"/>
        <v>24</v>
      </c>
      <c r="BE20" s="255">
        <f t="shared" si="38"/>
        <v>22</v>
      </c>
      <c r="BF20" s="255">
        <f t="shared" si="39"/>
        <v>29</v>
      </c>
      <c r="BG20" s="255">
        <f t="shared" si="40"/>
        <v>26</v>
      </c>
      <c r="BH20" s="255">
        <f t="shared" si="41"/>
        <v>29</v>
      </c>
      <c r="BI20" s="255">
        <f t="shared" si="42"/>
        <v>26</v>
      </c>
      <c r="BJ20" s="255">
        <f t="shared" si="43"/>
        <v>30</v>
      </c>
      <c r="BK20" s="255">
        <f t="shared" si="44"/>
        <v>28</v>
      </c>
      <c r="BL20" s="31">
        <f t="shared" si="45"/>
        <v>105</v>
      </c>
      <c r="BM20" s="475">
        <v>-1.2502381339924925E-2</v>
      </c>
      <c r="BN20" s="466">
        <v>-1.043739276401843E-2</v>
      </c>
      <c r="BO20" s="476">
        <v>-0.14579724535389516</v>
      </c>
      <c r="BP20" s="333">
        <v>0.44629310073894179</v>
      </c>
      <c r="BQ20" s="302">
        <v>0.45879548207886672</v>
      </c>
      <c r="BR20" s="334">
        <v>9.4911417182989163E-2</v>
      </c>
      <c r="BS20" s="339">
        <f t="shared" si="26"/>
        <v>-1.0437392764018429</v>
      </c>
      <c r="BT20" s="343">
        <f t="shared" si="27"/>
        <v>4370.2544677732321</v>
      </c>
      <c r="BU20" s="341">
        <f t="shared" si="28"/>
        <v>4232.1129779929133</v>
      </c>
      <c r="BV20" s="341">
        <f t="shared" si="29"/>
        <v>0.10339570794127904</v>
      </c>
      <c r="BW20" s="344">
        <f t="shared" si="30"/>
        <v>8602.4708414740871</v>
      </c>
    </row>
    <row r="21" spans="2:75" x14ac:dyDescent="0.25">
      <c r="B21" s="172">
        <v>16</v>
      </c>
      <c r="C21" s="173" t="str">
        <f>IF(Risk!C37="","",Risk!C37)</f>
        <v>J</v>
      </c>
      <c r="D21" s="174">
        <f>IF(Risk!D37="","",Risk!D37)</f>
        <v>7</v>
      </c>
      <c r="E21" s="174">
        <f>IF(Risk!E37="","",Risk!E37)</f>
        <v>4</v>
      </c>
      <c r="F21" s="174">
        <f>IF(Risk!F37="","",Risk!F37)</f>
        <v>9</v>
      </c>
      <c r="G21" s="174">
        <f>IF(Risk!G37="","",Risk!G37)</f>
        <v>1</v>
      </c>
      <c r="H21" s="178" t="str">
        <f>IF(Risk!H37="","",Risk!H37)</f>
        <v/>
      </c>
      <c r="I21" s="173">
        <f t="shared" si="2"/>
        <v>0</v>
      </c>
      <c r="J21" s="174">
        <f t="shared" si="3"/>
        <v>7</v>
      </c>
      <c r="K21" s="174">
        <f t="shared" si="4"/>
        <v>4</v>
      </c>
      <c r="L21" s="174">
        <f t="shared" si="5"/>
        <v>9</v>
      </c>
      <c r="M21" s="174">
        <f t="shared" si="6"/>
        <v>1</v>
      </c>
      <c r="N21" s="175" t="str">
        <f t="shared" si="7"/>
        <v/>
      </c>
      <c r="O21" s="176">
        <f t="shared" si="8"/>
        <v>4</v>
      </c>
      <c r="P21" s="177">
        <f t="shared" si="9"/>
        <v>6</v>
      </c>
      <c r="Q21" s="465">
        <f t="shared" si="10"/>
        <v>5</v>
      </c>
      <c r="R21" s="464">
        <f t="shared" si="11"/>
        <v>6</v>
      </c>
      <c r="S21" s="417" t="str">
        <f t="shared" si="12"/>
        <v>B</v>
      </c>
      <c r="T21" s="167" t="str">
        <f>Risk!Q37</f>
        <v>B</v>
      </c>
      <c r="U21" s="485">
        <f>IF(C21="","",SUM(Risk!I37:K37))</f>
        <v>100</v>
      </c>
      <c r="V21" s="168">
        <f t="shared" si="31"/>
        <v>95</v>
      </c>
      <c r="W21" s="155">
        <f t="shared" si="32"/>
        <v>3650</v>
      </c>
      <c r="X21" s="179">
        <f t="shared" si="33"/>
        <v>-1.0579057842472324</v>
      </c>
      <c r="Y21" s="180">
        <f t="shared" si="34"/>
        <v>-103.61579185430497</v>
      </c>
      <c r="Z21" s="158">
        <f>Risk!I37</f>
        <v>0</v>
      </c>
      <c r="AA21" s="155">
        <f>Risk!J37</f>
        <v>100</v>
      </c>
      <c r="AB21" s="192">
        <f>Risk!K37</f>
        <v>0</v>
      </c>
      <c r="AC21" s="158">
        <f t="shared" si="13"/>
        <v>0</v>
      </c>
      <c r="AD21" s="155">
        <f t="shared" si="14"/>
        <v>95</v>
      </c>
      <c r="AE21" s="159">
        <f t="shared" si="15"/>
        <v>0</v>
      </c>
      <c r="AF21" s="220">
        <f t="shared" si="16"/>
        <v>-100</v>
      </c>
      <c r="AG21" s="193">
        <f t="shared" si="17"/>
        <v>95</v>
      </c>
      <c r="AH21" s="197">
        <f t="shared" si="18"/>
        <v>0</v>
      </c>
      <c r="AI21" s="202">
        <f>CA!$E$5</f>
        <v>0.44624660934359561</v>
      </c>
      <c r="AJ21" s="201">
        <f>CA!$E$4</f>
        <v>0.45859742263276138</v>
      </c>
      <c r="AK21" s="205">
        <f>CA!$E$6</f>
        <v>9.5155968023640194E-2</v>
      </c>
      <c r="AL21" s="215">
        <f t="shared" si="19"/>
        <v>-1.0579057842472324</v>
      </c>
      <c r="AM21" s="209">
        <f t="shared" si="20"/>
        <v>4368.5481430205164</v>
      </c>
      <c r="AN21" s="193">
        <f t="shared" si="21"/>
        <v>4231.5340298322772</v>
      </c>
      <c r="AO21" s="180">
        <f t="shared" si="22"/>
        <v>0.10649519549098657</v>
      </c>
      <c r="AP21" s="231">
        <f t="shared" si="23"/>
        <v>8600.1886680482839</v>
      </c>
      <c r="AQ21" s="139"/>
      <c r="AR21" s="59" t="str">
        <f t="shared" si="24"/>
        <v>B</v>
      </c>
      <c r="AS21" s="51" t="str">
        <f t="shared" si="35"/>
        <v>BB</v>
      </c>
      <c r="AT21" s="106" t="str">
        <f>IF(C21="","",IF(LEN(AS21)&lt;2,"",LOOKUP(AS21,'Betting Systems'!$B$4:$B$7,'Betting Systems'!$C$4:$C$7)))</f>
        <v>B</v>
      </c>
      <c r="AU21" s="31">
        <f t="shared" si="46"/>
        <v>1</v>
      </c>
      <c r="AV21" s="51" t="str">
        <f t="shared" si="47"/>
        <v>PBB</v>
      </c>
      <c r="AW21" s="106" t="str">
        <f>IF($C21="","",IF(LEN(AV21)&lt;3,"",LOOKUP(AV21,'Betting Systems'!$E$4:$E$11,'Betting Systems'!$F$4:$F$11)))</f>
        <v>P</v>
      </c>
      <c r="AX21" s="52">
        <f t="shared" si="48"/>
        <v>0</v>
      </c>
      <c r="AY21" s="126" t="str">
        <f t="shared" si="50"/>
        <v>BBPBB</v>
      </c>
      <c r="AZ21" s="123" t="str">
        <f>IF($C21="","",IF(LEN(AY21)&lt;5,"",LOOKUP(AY21,'Betting Systems'!$H$4:$H$35,'Betting Systems'!$I$4:$I$35)))</f>
        <v>P</v>
      </c>
      <c r="BA21" s="125">
        <f t="shared" si="49"/>
        <v>0</v>
      </c>
      <c r="BC21" s="51">
        <f t="shared" si="36"/>
        <v>25</v>
      </c>
      <c r="BD21" s="255">
        <f t="shared" si="37"/>
        <v>24</v>
      </c>
      <c r="BE21" s="255">
        <f t="shared" si="38"/>
        <v>22</v>
      </c>
      <c r="BF21" s="255">
        <f t="shared" si="39"/>
        <v>28</v>
      </c>
      <c r="BG21" s="255">
        <f t="shared" si="40"/>
        <v>24</v>
      </c>
      <c r="BH21" s="255">
        <f t="shared" si="41"/>
        <v>29</v>
      </c>
      <c r="BI21" s="255">
        <f t="shared" si="42"/>
        <v>25</v>
      </c>
      <c r="BJ21" s="255">
        <f t="shared" si="43"/>
        <v>30</v>
      </c>
      <c r="BK21" s="255">
        <f t="shared" si="44"/>
        <v>28</v>
      </c>
      <c r="BL21" s="31">
        <f t="shared" si="45"/>
        <v>105</v>
      </c>
      <c r="BM21" s="475">
        <v>-1.2517015814999276E-2</v>
      </c>
      <c r="BN21" s="466">
        <v>-1.0423165601405455E-2</v>
      </c>
      <c r="BO21" s="476">
        <v>-0.14581216756244494</v>
      </c>
      <c r="BP21" s="333">
        <v>0.44628661251309493</v>
      </c>
      <c r="BQ21" s="302">
        <v>0.45880362832809418</v>
      </c>
      <c r="BR21" s="334">
        <v>9.4909759159843024E-2</v>
      </c>
      <c r="BS21" s="339">
        <f t="shared" si="26"/>
        <v>-1.0423165601405455</v>
      </c>
      <c r="BT21" s="343">
        <f t="shared" si="27"/>
        <v>4370.3165961752711</v>
      </c>
      <c r="BU21" s="341">
        <f t="shared" si="28"/>
        <v>4232.0627385828875</v>
      </c>
      <c r="BV21" s="341">
        <f t="shared" si="29"/>
        <v>0.10311222229908565</v>
      </c>
      <c r="BW21" s="344">
        <f t="shared" si="30"/>
        <v>8602.4824469804589</v>
      </c>
    </row>
    <row r="22" spans="2:75" x14ac:dyDescent="0.25">
      <c r="B22" s="172">
        <v>17</v>
      </c>
      <c r="C22" s="173">
        <f>IF(Risk!C38="","",Risk!C38)</f>
        <v>5</v>
      </c>
      <c r="D22" s="174">
        <f>IF(Risk!D38="","",Risk!D38)</f>
        <v>2</v>
      </c>
      <c r="E22" s="174">
        <f>IF(Risk!E38="","",Risk!E38)</f>
        <v>6</v>
      </c>
      <c r="F22" s="174">
        <f>IF(Risk!F38="","",Risk!F38)</f>
        <v>4</v>
      </c>
      <c r="G22" s="174">
        <f>IF(Risk!G38="","",Risk!G38)</f>
        <v>1</v>
      </c>
      <c r="H22" s="178" t="str">
        <f>IF(Risk!H38="","",Risk!H38)</f>
        <v/>
      </c>
      <c r="I22" s="173">
        <f t="shared" si="2"/>
        <v>5</v>
      </c>
      <c r="J22" s="174">
        <f t="shared" si="3"/>
        <v>2</v>
      </c>
      <c r="K22" s="174">
        <f t="shared" si="4"/>
        <v>6</v>
      </c>
      <c r="L22" s="174">
        <f t="shared" si="5"/>
        <v>4</v>
      </c>
      <c r="M22" s="174">
        <f t="shared" si="6"/>
        <v>1</v>
      </c>
      <c r="N22" s="175" t="str">
        <f t="shared" si="7"/>
        <v/>
      </c>
      <c r="O22" s="176">
        <f t="shared" si="8"/>
        <v>1</v>
      </c>
      <c r="P22" s="177">
        <f t="shared" si="9"/>
        <v>6</v>
      </c>
      <c r="Q22" s="465">
        <f t="shared" si="10"/>
        <v>2</v>
      </c>
      <c r="R22" s="464">
        <f t="shared" si="11"/>
        <v>6</v>
      </c>
      <c r="S22" s="417" t="str">
        <f t="shared" si="12"/>
        <v>B</v>
      </c>
      <c r="T22" s="167" t="str">
        <f>Risk!Q38</f>
        <v>B</v>
      </c>
      <c r="U22" s="485">
        <f>IF(C22="","",SUM(Risk!I38:K38))</f>
        <v>100</v>
      </c>
      <c r="V22" s="168">
        <f t="shared" si="31"/>
        <v>95</v>
      </c>
      <c r="W22" s="155">
        <f t="shared" si="32"/>
        <v>3745</v>
      </c>
      <c r="X22" s="179">
        <f t="shared" si="33"/>
        <v>-1.0579057842472324</v>
      </c>
      <c r="Y22" s="180">
        <f t="shared" si="34"/>
        <v>-104.6736976385522</v>
      </c>
      <c r="Z22" s="158">
        <f>Risk!I38</f>
        <v>0</v>
      </c>
      <c r="AA22" s="155">
        <f>Risk!J38</f>
        <v>100</v>
      </c>
      <c r="AB22" s="192">
        <f>Risk!K38</f>
        <v>0</v>
      </c>
      <c r="AC22" s="158">
        <f t="shared" si="13"/>
        <v>0</v>
      </c>
      <c r="AD22" s="155">
        <f t="shared" si="14"/>
        <v>95</v>
      </c>
      <c r="AE22" s="159">
        <f t="shared" si="15"/>
        <v>0</v>
      </c>
      <c r="AF22" s="220">
        <f t="shared" si="16"/>
        <v>-100</v>
      </c>
      <c r="AG22" s="193">
        <f t="shared" si="17"/>
        <v>95</v>
      </c>
      <c r="AH22" s="197">
        <f t="shared" si="18"/>
        <v>0</v>
      </c>
      <c r="AI22" s="202">
        <f>CA!$E$5</f>
        <v>0.44624660934359561</v>
      </c>
      <c r="AJ22" s="201">
        <f>CA!$E$4</f>
        <v>0.45859742263276138</v>
      </c>
      <c r="AK22" s="205">
        <f>CA!$E$6</f>
        <v>9.5155968023640194E-2</v>
      </c>
      <c r="AL22" s="215">
        <f t="shared" si="19"/>
        <v>-1.0579057842472324</v>
      </c>
      <c r="AM22" s="209">
        <f t="shared" si="20"/>
        <v>4368.5481430205164</v>
      </c>
      <c r="AN22" s="193">
        <f t="shared" si="21"/>
        <v>4231.5340298322772</v>
      </c>
      <c r="AO22" s="180">
        <f t="shared" si="22"/>
        <v>0.10649519549098657</v>
      </c>
      <c r="AP22" s="231">
        <f t="shared" si="23"/>
        <v>8600.1886680482839</v>
      </c>
      <c r="AQ22" s="139"/>
      <c r="AR22" s="59" t="str">
        <f t="shared" si="24"/>
        <v>B</v>
      </c>
      <c r="AS22" s="51" t="str">
        <f t="shared" si="35"/>
        <v>BB</v>
      </c>
      <c r="AT22" s="106" t="str">
        <f>IF(C22="","",IF(LEN(AS22)&lt;2,"",LOOKUP(AS22,'Betting Systems'!$B$4:$B$7,'Betting Systems'!$C$4:$C$7)))</f>
        <v>B</v>
      </c>
      <c r="AU22" s="31">
        <f t="shared" si="46"/>
        <v>1</v>
      </c>
      <c r="AV22" s="51" t="str">
        <f t="shared" si="47"/>
        <v>BBB</v>
      </c>
      <c r="AW22" s="106" t="str">
        <f>IF($C22="","",IF(LEN(AV22)&lt;3,"",LOOKUP(AV22,'Betting Systems'!$E$4:$E$11,'Betting Systems'!$F$4:$F$11)))</f>
        <v>B</v>
      </c>
      <c r="AX22" s="52">
        <f t="shared" si="48"/>
        <v>1</v>
      </c>
      <c r="AY22" s="126" t="str">
        <f t="shared" si="50"/>
        <v>BPBBB</v>
      </c>
      <c r="AZ22" s="123" t="str">
        <f>IF($C22="","",IF(LEN(AY22)&lt;5,"",LOOKUP(AY22,'Betting Systems'!$H$4:$H$35,'Betting Systems'!$I$4:$I$35)))</f>
        <v>B</v>
      </c>
      <c r="BA22" s="125">
        <f t="shared" si="49"/>
        <v>1</v>
      </c>
      <c r="BC22" s="51">
        <f t="shared" si="36"/>
        <v>24</v>
      </c>
      <c r="BD22" s="255">
        <f t="shared" si="37"/>
        <v>24</v>
      </c>
      <c r="BE22" s="255">
        <f t="shared" si="38"/>
        <v>22</v>
      </c>
      <c r="BF22" s="255">
        <f t="shared" si="39"/>
        <v>27</v>
      </c>
      <c r="BG22" s="255">
        <f t="shared" si="40"/>
        <v>24</v>
      </c>
      <c r="BH22" s="255">
        <f t="shared" si="41"/>
        <v>29</v>
      </c>
      <c r="BI22" s="255">
        <f t="shared" si="42"/>
        <v>24</v>
      </c>
      <c r="BJ22" s="255">
        <f t="shared" si="43"/>
        <v>30</v>
      </c>
      <c r="BK22" s="255">
        <f t="shared" si="44"/>
        <v>27</v>
      </c>
      <c r="BL22" s="31">
        <f t="shared" si="45"/>
        <v>104</v>
      </c>
      <c r="BM22" s="475">
        <v>-1.253210099669471E-2</v>
      </c>
      <c r="BN22" s="466">
        <v>-1.0408522622191723E-2</v>
      </c>
      <c r="BO22" s="476">
        <v>-0.14583559382143474</v>
      </c>
      <c r="BP22" s="333">
        <v>0.44628037138103355</v>
      </c>
      <c r="BQ22" s="302">
        <v>0.45881247237772826</v>
      </c>
      <c r="BR22" s="334">
        <v>9.4907156242165891E-2</v>
      </c>
      <c r="BS22" s="339">
        <f t="shared" si="26"/>
        <v>-1.0408522622191723</v>
      </c>
      <c r="BT22" s="343">
        <f t="shared" si="27"/>
        <v>4370.3848152806167</v>
      </c>
      <c r="BU22" s="341">
        <f t="shared" si="28"/>
        <v>4232.0152684153945</v>
      </c>
      <c r="BV22" s="341">
        <f t="shared" si="29"/>
        <v>0.10281989155730015</v>
      </c>
      <c r="BW22" s="344">
        <f t="shared" si="30"/>
        <v>8602.5029035875687</v>
      </c>
    </row>
    <row r="23" spans="2:75" x14ac:dyDescent="0.25">
      <c r="B23" s="172">
        <v>18</v>
      </c>
      <c r="C23" s="173" t="str">
        <f>IF(Risk!C39="","",Risk!C39)</f>
        <v>J</v>
      </c>
      <c r="D23" s="174" t="str">
        <f>IF(Risk!D39="","",Risk!D39)</f>
        <v>K</v>
      </c>
      <c r="E23" s="174">
        <f>IF(Risk!E39="","",Risk!E39)</f>
        <v>1</v>
      </c>
      <c r="F23" s="174">
        <f>IF(Risk!F39="","",Risk!F39)</f>
        <v>0</v>
      </c>
      <c r="G23" s="174">
        <f>IF(Risk!G39="","",Risk!G39)</f>
        <v>9</v>
      </c>
      <c r="H23" s="178" t="str">
        <f>IF(Risk!H39="","",Risk!H39)</f>
        <v>K</v>
      </c>
      <c r="I23" s="173">
        <f t="shared" si="2"/>
        <v>0</v>
      </c>
      <c r="J23" s="174">
        <f t="shared" si="3"/>
        <v>0</v>
      </c>
      <c r="K23" s="174">
        <f t="shared" si="4"/>
        <v>1</v>
      </c>
      <c r="L23" s="174">
        <f t="shared" si="5"/>
        <v>0</v>
      </c>
      <c r="M23" s="174">
        <f t="shared" si="6"/>
        <v>9</v>
      </c>
      <c r="N23" s="175">
        <f t="shared" si="7"/>
        <v>0</v>
      </c>
      <c r="O23" s="176">
        <f t="shared" si="8"/>
        <v>1</v>
      </c>
      <c r="P23" s="177">
        <f t="shared" si="9"/>
        <v>0</v>
      </c>
      <c r="Q23" s="465">
        <f t="shared" si="10"/>
        <v>0</v>
      </c>
      <c r="R23" s="464">
        <f t="shared" si="11"/>
        <v>0</v>
      </c>
      <c r="S23" s="417" t="str">
        <f t="shared" si="12"/>
        <v>T</v>
      </c>
      <c r="T23" s="167" t="str">
        <f>Risk!Q39</f>
        <v>B</v>
      </c>
      <c r="U23" s="485">
        <f>IF(C23="","",SUM(Risk!I39:K39))</f>
        <v>100</v>
      </c>
      <c r="V23" s="168">
        <f t="shared" si="31"/>
        <v>0</v>
      </c>
      <c r="W23" s="155">
        <f t="shared" si="32"/>
        <v>3745</v>
      </c>
      <c r="X23" s="179">
        <f t="shared" si="33"/>
        <v>-1.0579057842472324</v>
      </c>
      <c r="Y23" s="180">
        <f t="shared" si="34"/>
        <v>-105.73160342279942</v>
      </c>
      <c r="Z23" s="158">
        <f>Risk!I39</f>
        <v>0</v>
      </c>
      <c r="AA23" s="155">
        <f>Risk!J39</f>
        <v>100</v>
      </c>
      <c r="AB23" s="192">
        <f>Risk!K39</f>
        <v>0</v>
      </c>
      <c r="AC23" s="158">
        <f t="shared" si="13"/>
        <v>0</v>
      </c>
      <c r="AD23" s="155">
        <f t="shared" si="14"/>
        <v>0</v>
      </c>
      <c r="AE23" s="159">
        <f t="shared" si="15"/>
        <v>0</v>
      </c>
      <c r="AF23" s="220">
        <f t="shared" si="16"/>
        <v>-100</v>
      </c>
      <c r="AG23" s="193">
        <f t="shared" si="17"/>
        <v>95</v>
      </c>
      <c r="AH23" s="197">
        <f t="shared" si="18"/>
        <v>0</v>
      </c>
      <c r="AI23" s="202">
        <f>CA!$E$5</f>
        <v>0.44624660934359561</v>
      </c>
      <c r="AJ23" s="201">
        <f>CA!$E$4</f>
        <v>0.45859742263276138</v>
      </c>
      <c r="AK23" s="205">
        <f>CA!$E$6</f>
        <v>9.5155968023640194E-2</v>
      </c>
      <c r="AL23" s="215">
        <f t="shared" si="19"/>
        <v>-1.0579057842472324</v>
      </c>
      <c r="AM23" s="209">
        <f t="shared" si="20"/>
        <v>4368.5481430205164</v>
      </c>
      <c r="AN23" s="193">
        <f t="shared" si="21"/>
        <v>4231.5340298322772</v>
      </c>
      <c r="AO23" s="180">
        <f t="shared" si="22"/>
        <v>0.10649519549098657</v>
      </c>
      <c r="AP23" s="231">
        <f t="shared" si="23"/>
        <v>8600.1886680482839</v>
      </c>
      <c r="AQ23" s="139"/>
      <c r="AR23" s="59" t="str">
        <f t="shared" si="24"/>
        <v>B</v>
      </c>
      <c r="AS23" s="51" t="str">
        <f t="shared" si="35"/>
        <v>BB</v>
      </c>
      <c r="AT23" s="106" t="str">
        <f>IF(C23="","",IF(LEN(AS23)&lt;2,"",LOOKUP(AS23,'Betting Systems'!$B$4:$B$7,'Betting Systems'!$C$4:$C$7)))</f>
        <v>B</v>
      </c>
      <c r="AU23" s="31">
        <f t="shared" si="46"/>
        <v>1</v>
      </c>
      <c r="AV23" s="51" t="str">
        <f t="shared" si="47"/>
        <v>BBB</v>
      </c>
      <c r="AW23" s="106" t="str">
        <f>IF($C23="","",IF(LEN(AV23)&lt;3,"",LOOKUP(AV23,'Betting Systems'!$E$4:$E$11,'Betting Systems'!$F$4:$F$11)))</f>
        <v>B</v>
      </c>
      <c r="AX23" s="52">
        <f t="shared" si="48"/>
        <v>1</v>
      </c>
      <c r="AY23" s="126" t="str">
        <f t="shared" si="50"/>
        <v>PBBBB</v>
      </c>
      <c r="AZ23" s="123" t="str">
        <f>IF($C23="","",IF(LEN(AY23)&lt;5,"",LOOKUP(AY23,'Betting Systems'!$H$4:$H$35,'Betting Systems'!$I$4:$I$35)))</f>
        <v>B</v>
      </c>
      <c r="BA23" s="125">
        <f t="shared" si="49"/>
        <v>1</v>
      </c>
      <c r="BC23" s="51">
        <f t="shared" si="36"/>
        <v>23</v>
      </c>
      <c r="BD23" s="255">
        <f t="shared" si="37"/>
        <v>23</v>
      </c>
      <c r="BE23" s="255">
        <f t="shared" si="38"/>
        <v>22</v>
      </c>
      <c r="BF23" s="255">
        <f t="shared" si="39"/>
        <v>26</v>
      </c>
      <c r="BG23" s="255">
        <f t="shared" si="40"/>
        <v>23</v>
      </c>
      <c r="BH23" s="255">
        <f t="shared" si="41"/>
        <v>28</v>
      </c>
      <c r="BI23" s="255">
        <f t="shared" si="42"/>
        <v>24</v>
      </c>
      <c r="BJ23" s="255">
        <f t="shared" si="43"/>
        <v>30</v>
      </c>
      <c r="BK23" s="255">
        <f t="shared" si="44"/>
        <v>27</v>
      </c>
      <c r="BL23" s="31">
        <f t="shared" si="45"/>
        <v>104</v>
      </c>
      <c r="BM23" s="475">
        <v>-1.2545384214419565E-2</v>
      </c>
      <c r="BN23" s="466">
        <v>-1.039575711082252E-2</v>
      </c>
      <c r="BO23" s="476">
        <v>-0.14590241915033744</v>
      </c>
      <c r="BP23" s="333">
        <v>0.44627744229042171</v>
      </c>
      <c r="BQ23" s="302">
        <v>0.45882282650484124</v>
      </c>
      <c r="BR23" s="334">
        <v>9.4899731205615692E-2</v>
      </c>
      <c r="BS23" s="339">
        <f t="shared" si="26"/>
        <v>-1.0395757110822519</v>
      </c>
      <c r="BT23" s="343">
        <f t="shared" si="27"/>
        <v>4370.4688849351396</v>
      </c>
      <c r="BU23" s="341">
        <f t="shared" si="28"/>
        <v>4231.9982697008436</v>
      </c>
      <c r="BV23" s="341">
        <f t="shared" si="29"/>
        <v>0.10255981535511112</v>
      </c>
      <c r="BW23" s="344">
        <f t="shared" si="30"/>
        <v>8602.5697144513379</v>
      </c>
    </row>
    <row r="24" spans="2:75" x14ac:dyDescent="0.25">
      <c r="B24" s="172">
        <v>19</v>
      </c>
      <c r="C24" s="173">
        <f>IF(Risk!C40="","",Risk!C40)</f>
        <v>3</v>
      </c>
      <c r="D24" s="174">
        <f>IF(Risk!D40="","",Risk!D40)</f>
        <v>1</v>
      </c>
      <c r="E24" s="174">
        <f>IF(Risk!E40="","",Risk!E40)</f>
        <v>6</v>
      </c>
      <c r="F24" s="174">
        <f>IF(Risk!F40="","",Risk!F40)</f>
        <v>2</v>
      </c>
      <c r="G24" s="174" t="str">
        <f>IF(Risk!G40="","",Risk!G40)</f>
        <v/>
      </c>
      <c r="H24" s="178" t="str">
        <f>IF(Risk!H40="","",Risk!H40)</f>
        <v/>
      </c>
      <c r="I24" s="173">
        <f t="shared" si="2"/>
        <v>3</v>
      </c>
      <c r="J24" s="174">
        <f t="shared" si="3"/>
        <v>1</v>
      </c>
      <c r="K24" s="174">
        <f t="shared" si="4"/>
        <v>6</v>
      </c>
      <c r="L24" s="174">
        <f t="shared" si="5"/>
        <v>2</v>
      </c>
      <c r="M24" s="174" t="str">
        <f t="shared" si="6"/>
        <v/>
      </c>
      <c r="N24" s="175" t="str">
        <f t="shared" si="7"/>
        <v/>
      </c>
      <c r="O24" s="176">
        <f t="shared" si="8"/>
        <v>9</v>
      </c>
      <c r="P24" s="177">
        <f t="shared" si="9"/>
        <v>3</v>
      </c>
      <c r="Q24" s="465">
        <f t="shared" si="10"/>
        <v>9</v>
      </c>
      <c r="R24" s="464">
        <f t="shared" si="11"/>
        <v>3</v>
      </c>
      <c r="S24" s="417" t="str">
        <f t="shared" si="12"/>
        <v>P</v>
      </c>
      <c r="T24" s="167" t="str">
        <f>Risk!Q40</f>
        <v>B</v>
      </c>
      <c r="U24" s="485">
        <f>IF(C24="","",SUM(Risk!I40:K40))</f>
        <v>100</v>
      </c>
      <c r="V24" s="168">
        <f t="shared" si="31"/>
        <v>-100</v>
      </c>
      <c r="W24" s="155">
        <f t="shared" si="32"/>
        <v>3645</v>
      </c>
      <c r="X24" s="179">
        <f t="shared" si="33"/>
        <v>-1.0579057842472324</v>
      </c>
      <c r="Y24" s="180">
        <f t="shared" si="34"/>
        <v>-106.78950920704665</v>
      </c>
      <c r="Z24" s="158">
        <f>Risk!I40</f>
        <v>0</v>
      </c>
      <c r="AA24" s="155">
        <f>Risk!J40</f>
        <v>100</v>
      </c>
      <c r="AB24" s="192">
        <f>Risk!K40</f>
        <v>0</v>
      </c>
      <c r="AC24" s="158">
        <f t="shared" si="13"/>
        <v>0</v>
      </c>
      <c r="AD24" s="155">
        <f t="shared" si="14"/>
        <v>-100</v>
      </c>
      <c r="AE24" s="159">
        <f t="shared" si="15"/>
        <v>0</v>
      </c>
      <c r="AF24" s="220">
        <f t="shared" si="16"/>
        <v>-100</v>
      </c>
      <c r="AG24" s="193">
        <f t="shared" si="17"/>
        <v>95</v>
      </c>
      <c r="AH24" s="197">
        <f t="shared" si="18"/>
        <v>0</v>
      </c>
      <c r="AI24" s="202">
        <f>CA!$E$5</f>
        <v>0.44624660934359561</v>
      </c>
      <c r="AJ24" s="201">
        <f>CA!$E$4</f>
        <v>0.45859742263276138</v>
      </c>
      <c r="AK24" s="205">
        <f>CA!$E$6</f>
        <v>9.5155968023640194E-2</v>
      </c>
      <c r="AL24" s="215">
        <f t="shared" si="19"/>
        <v>-1.0579057842472324</v>
      </c>
      <c r="AM24" s="209">
        <f t="shared" si="20"/>
        <v>4368.5481430205164</v>
      </c>
      <c r="AN24" s="193">
        <f t="shared" si="21"/>
        <v>4231.5340298322772</v>
      </c>
      <c r="AO24" s="180">
        <f t="shared" si="22"/>
        <v>0.10649519549098657</v>
      </c>
      <c r="AP24" s="231">
        <f t="shared" si="23"/>
        <v>8600.1886680482839</v>
      </c>
      <c r="AQ24" s="139"/>
      <c r="AR24" s="59" t="str">
        <f t="shared" si="24"/>
        <v>P</v>
      </c>
      <c r="AS24" s="51" t="str">
        <f t="shared" si="35"/>
        <v>BB</v>
      </c>
      <c r="AT24" s="106" t="str">
        <f>IF(C24="","",IF(LEN(AS24)&lt;2,"",LOOKUP(AS24,'Betting Systems'!$B$4:$B$7,'Betting Systems'!$C$4:$C$7)))</f>
        <v>B</v>
      </c>
      <c r="AU24" s="31">
        <f t="shared" si="46"/>
        <v>1</v>
      </c>
      <c r="AV24" s="51" t="str">
        <f t="shared" si="47"/>
        <v>BBB</v>
      </c>
      <c r="AW24" s="106" t="str">
        <f>IF($C24="","",IF(LEN(AV24)&lt;3,"",LOOKUP(AV24,'Betting Systems'!$E$4:$E$11,'Betting Systems'!$F$4:$F$11)))</f>
        <v>B</v>
      </c>
      <c r="AX24" s="52">
        <f t="shared" si="48"/>
        <v>1</v>
      </c>
      <c r="AY24" s="126" t="str">
        <f t="shared" si="50"/>
        <v>BBBBB</v>
      </c>
      <c r="AZ24" s="123" t="str">
        <f>IF($C24="","",IF(LEN(AY24)&lt;5,"",LOOKUP(AY24,'Betting Systems'!$H$4:$H$35,'Betting Systems'!$I$4:$I$35)))</f>
        <v>B</v>
      </c>
      <c r="BA24" s="125">
        <f t="shared" si="49"/>
        <v>1</v>
      </c>
      <c r="BC24" s="51">
        <f t="shared" si="36"/>
        <v>22</v>
      </c>
      <c r="BD24" s="255">
        <f t="shared" si="37"/>
        <v>23</v>
      </c>
      <c r="BE24" s="255">
        <f t="shared" si="38"/>
        <v>22</v>
      </c>
      <c r="BF24" s="255">
        <f t="shared" si="39"/>
        <v>26</v>
      </c>
      <c r="BG24" s="255">
        <f t="shared" si="40"/>
        <v>23</v>
      </c>
      <c r="BH24" s="255">
        <f t="shared" si="41"/>
        <v>28</v>
      </c>
      <c r="BI24" s="255">
        <f t="shared" si="42"/>
        <v>24</v>
      </c>
      <c r="BJ24" s="255">
        <f t="shared" si="43"/>
        <v>30</v>
      </c>
      <c r="BK24" s="255">
        <f t="shared" si="44"/>
        <v>26</v>
      </c>
      <c r="BL24" s="31">
        <f t="shared" si="45"/>
        <v>100</v>
      </c>
      <c r="BM24" s="475">
        <v>-1.2560365459890099E-2</v>
      </c>
      <c r="BN24" s="466">
        <v>-1.0381135468578441E-2</v>
      </c>
      <c r="BO24" s="476">
        <v>-0.14589704510285456</v>
      </c>
      <c r="BP24" s="333">
        <v>0.4462696531094803</v>
      </c>
      <c r="BQ24" s="302">
        <v>0.45883001856937039</v>
      </c>
      <c r="BR24" s="334">
        <v>9.4900328321999516E-2</v>
      </c>
      <c r="BS24" s="339">
        <f t="shared" si="26"/>
        <v>-1.0381135468578442</v>
      </c>
      <c r="BT24" s="343">
        <f t="shared" si="27"/>
        <v>4370.5217523679257</v>
      </c>
      <c r="BU24" s="341">
        <f t="shared" si="28"/>
        <v>4231.935744418487</v>
      </c>
      <c r="BV24" s="341">
        <f t="shared" si="29"/>
        <v>0.10227216078847731</v>
      </c>
      <c r="BW24" s="344">
        <f t="shared" si="30"/>
        <v>8602.5597689472015</v>
      </c>
    </row>
    <row r="25" spans="2:75" x14ac:dyDescent="0.25">
      <c r="B25" s="172">
        <v>20</v>
      </c>
      <c r="C25" s="173" t="str">
        <f>IF(Risk!C41="","",Risk!C41)</f>
        <v>K</v>
      </c>
      <c r="D25" s="174">
        <f>IF(Risk!D41="","",Risk!D41)</f>
        <v>9</v>
      </c>
      <c r="E25" s="174">
        <f>IF(Risk!E41="","",Risk!E41)</f>
        <v>5</v>
      </c>
      <c r="F25" s="174" t="str">
        <f>IF(Risk!F41="","",Risk!F41)</f>
        <v>K</v>
      </c>
      <c r="G25" s="174" t="str">
        <f>IF(Risk!G41="","",Risk!G41)</f>
        <v/>
      </c>
      <c r="H25" s="178" t="str">
        <f>IF(Risk!H41="","",Risk!H41)</f>
        <v/>
      </c>
      <c r="I25" s="173">
        <f t="shared" si="2"/>
        <v>0</v>
      </c>
      <c r="J25" s="174">
        <f t="shared" si="3"/>
        <v>9</v>
      </c>
      <c r="K25" s="174">
        <f t="shared" si="4"/>
        <v>5</v>
      </c>
      <c r="L25" s="174">
        <f t="shared" si="5"/>
        <v>0</v>
      </c>
      <c r="M25" s="174" t="str">
        <f t="shared" si="6"/>
        <v/>
      </c>
      <c r="N25" s="175" t="str">
        <f t="shared" si="7"/>
        <v/>
      </c>
      <c r="O25" s="176">
        <f t="shared" si="8"/>
        <v>5</v>
      </c>
      <c r="P25" s="177">
        <f t="shared" si="9"/>
        <v>9</v>
      </c>
      <c r="Q25" s="465">
        <f t="shared" si="10"/>
        <v>5</v>
      </c>
      <c r="R25" s="464">
        <f t="shared" si="11"/>
        <v>9</v>
      </c>
      <c r="S25" s="417" t="str">
        <f t="shared" si="12"/>
        <v>B</v>
      </c>
      <c r="T25" s="167" t="str">
        <f>Risk!Q41</f>
        <v>B</v>
      </c>
      <c r="U25" s="485">
        <f>IF(C25="","",SUM(Risk!I41:K41))</f>
        <v>100</v>
      </c>
      <c r="V25" s="168">
        <f t="shared" si="31"/>
        <v>95</v>
      </c>
      <c r="W25" s="155">
        <f t="shared" si="32"/>
        <v>3740</v>
      </c>
      <c r="X25" s="179">
        <f t="shared" si="33"/>
        <v>-1.0579057842472324</v>
      </c>
      <c r="Y25" s="180">
        <f t="shared" si="34"/>
        <v>-107.84741499129387</v>
      </c>
      <c r="Z25" s="158">
        <f>Risk!I41</f>
        <v>0</v>
      </c>
      <c r="AA25" s="155">
        <f>Risk!J41</f>
        <v>100</v>
      </c>
      <c r="AB25" s="192">
        <f>Risk!K41</f>
        <v>0</v>
      </c>
      <c r="AC25" s="158">
        <f t="shared" si="13"/>
        <v>0</v>
      </c>
      <c r="AD25" s="155">
        <f t="shared" si="14"/>
        <v>95</v>
      </c>
      <c r="AE25" s="159">
        <f t="shared" si="15"/>
        <v>0</v>
      </c>
      <c r="AF25" s="220">
        <f t="shared" si="16"/>
        <v>-100</v>
      </c>
      <c r="AG25" s="193">
        <f t="shared" si="17"/>
        <v>95</v>
      </c>
      <c r="AH25" s="197">
        <f t="shared" si="18"/>
        <v>0</v>
      </c>
      <c r="AI25" s="202">
        <f>CA!$E$5</f>
        <v>0.44624660934359561</v>
      </c>
      <c r="AJ25" s="201">
        <f>CA!$E$4</f>
        <v>0.45859742263276138</v>
      </c>
      <c r="AK25" s="205">
        <f>CA!$E$6</f>
        <v>9.5155968023640194E-2</v>
      </c>
      <c r="AL25" s="215">
        <f t="shared" si="19"/>
        <v>-1.0579057842472324</v>
      </c>
      <c r="AM25" s="209">
        <f t="shared" si="20"/>
        <v>4368.5481430205164</v>
      </c>
      <c r="AN25" s="193">
        <f t="shared" si="21"/>
        <v>4231.5340298322772</v>
      </c>
      <c r="AO25" s="180">
        <f t="shared" si="22"/>
        <v>0.10649519549098657</v>
      </c>
      <c r="AP25" s="231">
        <f t="shared" si="23"/>
        <v>8600.1886680482839</v>
      </c>
      <c r="AQ25" s="139"/>
      <c r="AR25" s="59" t="str">
        <f t="shared" si="24"/>
        <v>B</v>
      </c>
      <c r="AS25" s="51" t="str">
        <f t="shared" si="35"/>
        <v>BP</v>
      </c>
      <c r="AT25" s="106" t="str">
        <f>IF(C25="","",IF(LEN(AS25)&lt;2,"",LOOKUP(AS25,'Betting Systems'!$B$4:$B$7,'Betting Systems'!$C$4:$C$7)))</f>
        <v>B</v>
      </c>
      <c r="AU25" s="31">
        <f t="shared" si="46"/>
        <v>1</v>
      </c>
      <c r="AV25" s="51" t="str">
        <f t="shared" si="47"/>
        <v>BBP</v>
      </c>
      <c r="AW25" s="106" t="str">
        <f>IF($C25="","",IF(LEN(AV25)&lt;3,"",LOOKUP(AV25,'Betting Systems'!$E$4:$E$11,'Betting Systems'!$F$4:$F$11)))</f>
        <v>B</v>
      </c>
      <c r="AX25" s="52">
        <f t="shared" si="48"/>
        <v>1</v>
      </c>
      <c r="AY25" s="126" t="str">
        <f t="shared" si="50"/>
        <v>BBBBP</v>
      </c>
      <c r="AZ25" s="123" t="str">
        <f>IF($C25="","",IF(LEN(AY25)&lt;5,"",LOOKUP(AY25,'Betting Systems'!$H$4:$H$35,'Betting Systems'!$I$4:$I$35)))</f>
        <v>B</v>
      </c>
      <c r="BA25" s="125">
        <f t="shared" si="49"/>
        <v>1</v>
      </c>
      <c r="BC25" s="51">
        <f t="shared" si="36"/>
        <v>21</v>
      </c>
      <c r="BD25" s="255">
        <f t="shared" si="37"/>
        <v>22</v>
      </c>
      <c r="BE25" s="255">
        <f t="shared" si="38"/>
        <v>21</v>
      </c>
      <c r="BF25" s="255">
        <f t="shared" si="39"/>
        <v>26</v>
      </c>
      <c r="BG25" s="255">
        <f t="shared" si="40"/>
        <v>23</v>
      </c>
      <c r="BH25" s="255">
        <f t="shared" si="41"/>
        <v>27</v>
      </c>
      <c r="BI25" s="255">
        <f t="shared" si="42"/>
        <v>24</v>
      </c>
      <c r="BJ25" s="255">
        <f t="shared" si="43"/>
        <v>30</v>
      </c>
      <c r="BK25" s="255">
        <f t="shared" si="44"/>
        <v>26</v>
      </c>
      <c r="BL25" s="31">
        <f t="shared" si="45"/>
        <v>100</v>
      </c>
      <c r="BM25" s="475">
        <v>-1.2575272124248617E-2</v>
      </c>
      <c r="BN25" s="466">
        <v>-1.0366680723550632E-2</v>
      </c>
      <c r="BO25" s="476">
        <v>-0.14592557608327347</v>
      </c>
      <c r="BP25" s="333">
        <v>0.44626378483173595</v>
      </c>
      <c r="BQ25" s="302">
        <v>0.45883905695598454</v>
      </c>
      <c r="BR25" s="334">
        <v>9.4897158213055874E-2</v>
      </c>
      <c r="BS25" s="339">
        <f t="shared" si="26"/>
        <v>-1.0366680723550632</v>
      </c>
      <c r="BT25" s="343">
        <f t="shared" si="27"/>
        <v>4370.5919558738851</v>
      </c>
      <c r="BU25" s="341">
        <f t="shared" si="28"/>
        <v>4231.8917166353149</v>
      </c>
      <c r="BV25" s="341">
        <f t="shared" si="29"/>
        <v>0.10198414368005009</v>
      </c>
      <c r="BW25" s="344">
        <f t="shared" si="30"/>
        <v>8602.5856566528782</v>
      </c>
    </row>
    <row r="26" spans="2:75" x14ac:dyDescent="0.25">
      <c r="B26" s="172">
        <v>21</v>
      </c>
      <c r="C26" s="173">
        <f>IF(Risk!C42="","",Risk!C42)</f>
        <v>4</v>
      </c>
      <c r="D26" s="174" t="str">
        <f>IF(Risk!D42="","",Risk!D42)</f>
        <v>K</v>
      </c>
      <c r="E26" s="174" t="str">
        <f>IF(Risk!E42="","",Risk!E42)</f>
        <v>K</v>
      </c>
      <c r="F26" s="174">
        <f>IF(Risk!F42="","",Risk!F42)</f>
        <v>8</v>
      </c>
      <c r="G26" s="174" t="str">
        <f>IF(Risk!G42="","",Risk!G42)</f>
        <v/>
      </c>
      <c r="H26" s="178" t="str">
        <f>IF(Risk!H42="","",Risk!H42)</f>
        <v/>
      </c>
      <c r="I26" s="173">
        <f t="shared" si="2"/>
        <v>4</v>
      </c>
      <c r="J26" s="174">
        <f t="shared" si="3"/>
        <v>0</v>
      </c>
      <c r="K26" s="174">
        <f t="shared" si="4"/>
        <v>0</v>
      </c>
      <c r="L26" s="174">
        <f t="shared" si="5"/>
        <v>8</v>
      </c>
      <c r="M26" s="174" t="str">
        <f t="shared" si="6"/>
        <v/>
      </c>
      <c r="N26" s="175" t="str">
        <f t="shared" si="7"/>
        <v/>
      </c>
      <c r="O26" s="176">
        <f t="shared" si="8"/>
        <v>4</v>
      </c>
      <c r="P26" s="177">
        <f t="shared" si="9"/>
        <v>8</v>
      </c>
      <c r="Q26" s="465">
        <f t="shared" si="10"/>
        <v>4</v>
      </c>
      <c r="R26" s="464">
        <f t="shared" si="11"/>
        <v>8</v>
      </c>
      <c r="S26" s="417" t="str">
        <f t="shared" si="12"/>
        <v>B</v>
      </c>
      <c r="T26" s="167" t="str">
        <f>Risk!Q42</f>
        <v>P</v>
      </c>
      <c r="U26" s="485">
        <f>IF(C26="","",SUM(Risk!I42:K42))</f>
        <v>100</v>
      </c>
      <c r="V26" s="168">
        <f t="shared" si="31"/>
        <v>-100</v>
      </c>
      <c r="W26" s="155">
        <f t="shared" si="32"/>
        <v>3640</v>
      </c>
      <c r="X26" s="179">
        <f t="shared" si="33"/>
        <v>-1.2350813289165785</v>
      </c>
      <c r="Y26" s="180">
        <f t="shared" si="34"/>
        <v>-109.08249632021045</v>
      </c>
      <c r="Z26" s="158">
        <f>Risk!I42</f>
        <v>100</v>
      </c>
      <c r="AA26" s="155">
        <f>Risk!J42</f>
        <v>0</v>
      </c>
      <c r="AB26" s="192">
        <f>Risk!K42</f>
        <v>0</v>
      </c>
      <c r="AC26" s="158">
        <f t="shared" si="13"/>
        <v>-100</v>
      </c>
      <c r="AD26" s="155">
        <f t="shared" si="14"/>
        <v>0</v>
      </c>
      <c r="AE26" s="159">
        <f t="shared" si="15"/>
        <v>0</v>
      </c>
      <c r="AF26" s="220">
        <f t="shared" si="16"/>
        <v>100</v>
      </c>
      <c r="AG26" s="193">
        <f t="shared" si="17"/>
        <v>-100</v>
      </c>
      <c r="AH26" s="197">
        <f t="shared" si="18"/>
        <v>0</v>
      </c>
      <c r="AI26" s="202">
        <f>CA!$E$5</f>
        <v>0.44624660934359561</v>
      </c>
      <c r="AJ26" s="201">
        <f>CA!$E$4</f>
        <v>0.45859742263276138</v>
      </c>
      <c r="AK26" s="205">
        <f>CA!$E$6</f>
        <v>9.5155968023640194E-2</v>
      </c>
      <c r="AL26" s="215">
        <f t="shared" si="19"/>
        <v>-1.2350813289165785</v>
      </c>
      <c r="AM26" s="209">
        <f t="shared" si="20"/>
        <v>4573.3769806252649</v>
      </c>
      <c r="AN26" s="193">
        <f t="shared" si="21"/>
        <v>4473.3927598721466</v>
      </c>
      <c r="AO26" s="180">
        <f t="shared" si="22"/>
        <v>0.14515337711976536</v>
      </c>
      <c r="AP26" s="231">
        <f t="shared" si="23"/>
        <v>9046.9148938745311</v>
      </c>
      <c r="AQ26" s="139"/>
      <c r="AR26" s="59" t="str">
        <f t="shared" si="24"/>
        <v>B</v>
      </c>
      <c r="AS26" s="51" t="str">
        <f t="shared" si="35"/>
        <v>PB</v>
      </c>
      <c r="AT26" s="106" t="str">
        <f>IF(C26="","",IF(LEN(AS26)&lt;2,"",LOOKUP(AS26,'Betting Systems'!$B$4:$B$7,'Betting Systems'!$C$4:$C$7)))</f>
        <v>P</v>
      </c>
      <c r="AU26" s="31">
        <f t="shared" si="46"/>
        <v>1</v>
      </c>
      <c r="AV26" s="51" t="str">
        <f t="shared" si="47"/>
        <v>BPB</v>
      </c>
      <c r="AW26" s="106" t="str">
        <f>IF($C26="","",IF(LEN(AV26)&lt;3,"",LOOKUP(AV26,'Betting Systems'!$E$4:$E$11,'Betting Systems'!$F$4:$F$11)))</f>
        <v>B</v>
      </c>
      <c r="AX26" s="52">
        <f t="shared" si="48"/>
        <v>0</v>
      </c>
      <c r="AY26" s="126" t="str">
        <f t="shared" si="50"/>
        <v>BBBPB</v>
      </c>
      <c r="AZ26" s="123" t="str">
        <f>IF($C26="","",IF(LEN(AY26)&lt;5,"",LOOKUP(AY26,'Betting Systems'!$H$4:$H$35,'Betting Systems'!$I$4:$I$35)))</f>
        <v/>
      </c>
      <c r="BA26" s="125" t="str">
        <f t="shared" si="49"/>
        <v/>
      </c>
      <c r="BC26" s="51">
        <f t="shared" si="36"/>
        <v>21</v>
      </c>
      <c r="BD26" s="255">
        <f t="shared" si="37"/>
        <v>22</v>
      </c>
      <c r="BE26" s="255">
        <f t="shared" si="38"/>
        <v>21</v>
      </c>
      <c r="BF26" s="255">
        <f t="shared" si="39"/>
        <v>26</v>
      </c>
      <c r="BG26" s="255">
        <f t="shared" si="40"/>
        <v>22</v>
      </c>
      <c r="BH26" s="255">
        <f t="shared" si="41"/>
        <v>27</v>
      </c>
      <c r="BI26" s="255">
        <f t="shared" si="42"/>
        <v>24</v>
      </c>
      <c r="BJ26" s="255">
        <f t="shared" si="43"/>
        <v>30</v>
      </c>
      <c r="BK26" s="255">
        <f t="shared" si="44"/>
        <v>25</v>
      </c>
      <c r="BL26" s="31">
        <f t="shared" si="45"/>
        <v>98</v>
      </c>
      <c r="BM26" s="475">
        <v>-1.2587225347039117E-2</v>
      </c>
      <c r="BN26" s="466">
        <v>-1.0355024051212736E-2</v>
      </c>
      <c r="BO26" s="476">
        <v>-0.14592475523829146</v>
      </c>
      <c r="BP26" s="333">
        <v>0.44625776261799754</v>
      </c>
      <c r="BQ26" s="302">
        <v>0.45884498796503664</v>
      </c>
      <c r="BR26" s="334">
        <v>9.4897249418092841E-2</v>
      </c>
      <c r="BS26" s="339">
        <f t="shared" si="26"/>
        <v>-1.2587225347039117</v>
      </c>
      <c r="BT26" s="343">
        <f t="shared" si="27"/>
        <v>4575.6276095523399</v>
      </c>
      <c r="BU26" s="341">
        <f t="shared" si="28"/>
        <v>4473.6651603250084</v>
      </c>
      <c r="BV26" s="341">
        <f t="shared" si="29"/>
        <v>0.15035353362473294</v>
      </c>
      <c r="BW26" s="344">
        <f t="shared" si="30"/>
        <v>9049.4431234109743</v>
      </c>
    </row>
    <row r="27" spans="2:75" x14ac:dyDescent="0.25">
      <c r="B27" s="172">
        <v>22</v>
      </c>
      <c r="C27" s="173">
        <f>IF(Risk!C43="","",Risk!C43)</f>
        <v>8</v>
      </c>
      <c r="D27" s="174">
        <f>IF(Risk!D43="","",Risk!D43)</f>
        <v>5</v>
      </c>
      <c r="E27" s="174">
        <f>IF(Risk!E43="","",Risk!E43)</f>
        <v>1</v>
      </c>
      <c r="F27" s="174" t="str">
        <f>IF(Risk!F43="","",Risk!F43)</f>
        <v>J</v>
      </c>
      <c r="G27" s="174" t="str">
        <f>IF(Risk!G43="","",Risk!G43)</f>
        <v/>
      </c>
      <c r="H27" s="178" t="str">
        <f>IF(Risk!H43="","",Risk!H43)</f>
        <v/>
      </c>
      <c r="I27" s="173">
        <f t="shared" si="2"/>
        <v>8</v>
      </c>
      <c r="J27" s="174">
        <f t="shared" si="3"/>
        <v>5</v>
      </c>
      <c r="K27" s="174">
        <f t="shared" si="4"/>
        <v>1</v>
      </c>
      <c r="L27" s="174">
        <f t="shared" si="5"/>
        <v>0</v>
      </c>
      <c r="M27" s="174" t="str">
        <f t="shared" si="6"/>
        <v/>
      </c>
      <c r="N27" s="175" t="str">
        <f t="shared" si="7"/>
        <v/>
      </c>
      <c r="O27" s="176">
        <f t="shared" si="8"/>
        <v>9</v>
      </c>
      <c r="P27" s="177">
        <f t="shared" si="9"/>
        <v>5</v>
      </c>
      <c r="Q27" s="465">
        <f t="shared" si="10"/>
        <v>9</v>
      </c>
      <c r="R27" s="464">
        <f t="shared" si="11"/>
        <v>5</v>
      </c>
      <c r="S27" s="417" t="str">
        <f t="shared" si="12"/>
        <v>P</v>
      </c>
      <c r="T27" s="167" t="str">
        <f>Risk!Q43</f>
        <v>B</v>
      </c>
      <c r="U27" s="485">
        <f>IF(C27="","",SUM(Risk!I43:K43))</f>
        <v>1000</v>
      </c>
      <c r="V27" s="168">
        <f t="shared" si="31"/>
        <v>-1000</v>
      </c>
      <c r="W27" s="155">
        <f t="shared" si="32"/>
        <v>2640</v>
      </c>
      <c r="X27" s="179">
        <f t="shared" si="33"/>
        <v>-10.579057842472309</v>
      </c>
      <c r="Y27" s="180">
        <f t="shared" si="34"/>
        <v>-119.66155416268276</v>
      </c>
      <c r="Z27" s="158">
        <f>Risk!I43</f>
        <v>0</v>
      </c>
      <c r="AA27" s="155">
        <f>Risk!J43</f>
        <v>1000</v>
      </c>
      <c r="AB27" s="192">
        <f>Risk!K43</f>
        <v>0</v>
      </c>
      <c r="AC27" s="158">
        <f t="shared" si="13"/>
        <v>0</v>
      </c>
      <c r="AD27" s="155">
        <f t="shared" si="14"/>
        <v>-1000</v>
      </c>
      <c r="AE27" s="159">
        <f t="shared" si="15"/>
        <v>0</v>
      </c>
      <c r="AF27" s="220">
        <f t="shared" si="16"/>
        <v>-1000</v>
      </c>
      <c r="AG27" s="193">
        <f t="shared" si="17"/>
        <v>950</v>
      </c>
      <c r="AH27" s="197">
        <f t="shared" si="18"/>
        <v>0</v>
      </c>
      <c r="AI27" s="202">
        <f>CA!$E$5</f>
        <v>0.44624660934359561</v>
      </c>
      <c r="AJ27" s="201">
        <f>CA!$E$4</f>
        <v>0.45859742263276138</v>
      </c>
      <c r="AK27" s="205">
        <f>CA!$E$6</f>
        <v>9.5155968023640194E-2</v>
      </c>
      <c r="AL27" s="215">
        <f t="shared" si="19"/>
        <v>-10.579057842472309</v>
      </c>
      <c r="AM27" s="209">
        <f t="shared" si="20"/>
        <v>436854.81430205156</v>
      </c>
      <c r="AN27" s="193">
        <f t="shared" si="21"/>
        <v>423153.40298322774</v>
      </c>
      <c r="AO27" s="180">
        <f t="shared" si="22"/>
        <v>10.649519549098628</v>
      </c>
      <c r="AP27" s="231">
        <f t="shared" si="23"/>
        <v>860018.8668048284</v>
      </c>
      <c r="AQ27" s="139"/>
      <c r="AR27" s="59" t="str">
        <f t="shared" si="24"/>
        <v>P</v>
      </c>
      <c r="AS27" s="51" t="str">
        <f t="shared" si="35"/>
        <v>BB</v>
      </c>
      <c r="AT27" s="106" t="str">
        <f>IF(C27="","",IF(LEN(AS27)&lt;2,"",LOOKUP(AS27,'Betting Systems'!$B$4:$B$7,'Betting Systems'!$C$4:$C$7)))</f>
        <v>B</v>
      </c>
      <c r="AU27" s="31">
        <f t="shared" si="46"/>
        <v>1</v>
      </c>
      <c r="AV27" s="51" t="str">
        <f t="shared" si="47"/>
        <v>PBB</v>
      </c>
      <c r="AW27" s="106" t="str">
        <f>IF($C27="","",IF(LEN(AV27)&lt;3,"",LOOKUP(AV27,'Betting Systems'!$E$4:$E$11,'Betting Systems'!$F$4:$F$11)))</f>
        <v>P</v>
      </c>
      <c r="AX27" s="52">
        <f t="shared" si="48"/>
        <v>0</v>
      </c>
      <c r="AY27" s="126" t="str">
        <f t="shared" si="50"/>
        <v>BBPBB</v>
      </c>
      <c r="AZ27" s="123" t="str">
        <f>IF($C27="","",IF(LEN(AY27)&lt;5,"",LOOKUP(AY27,'Betting Systems'!$H$4:$H$35,'Betting Systems'!$I$4:$I$35)))</f>
        <v>P</v>
      </c>
      <c r="BA27" s="125">
        <f t="shared" si="49"/>
        <v>0</v>
      </c>
      <c r="BC27" s="51">
        <f t="shared" si="36"/>
        <v>21</v>
      </c>
      <c r="BD27" s="255">
        <f t="shared" si="37"/>
        <v>22</v>
      </c>
      <c r="BE27" s="255">
        <f t="shared" si="38"/>
        <v>21</v>
      </c>
      <c r="BF27" s="255">
        <f t="shared" si="39"/>
        <v>25</v>
      </c>
      <c r="BG27" s="255">
        <f t="shared" si="40"/>
        <v>22</v>
      </c>
      <c r="BH27" s="255">
        <f t="shared" si="41"/>
        <v>27</v>
      </c>
      <c r="BI27" s="255">
        <f t="shared" si="42"/>
        <v>24</v>
      </c>
      <c r="BJ27" s="255">
        <f t="shared" si="43"/>
        <v>29</v>
      </c>
      <c r="BK27" s="255">
        <f t="shared" si="44"/>
        <v>25</v>
      </c>
      <c r="BL27" s="31">
        <f t="shared" si="45"/>
        <v>96</v>
      </c>
      <c r="BM27" s="475">
        <v>-1.260016433977562E-2</v>
      </c>
      <c r="BN27" s="466">
        <v>-1.0342335975806768E-2</v>
      </c>
      <c r="BO27" s="476">
        <v>-0.14589863453466539</v>
      </c>
      <c r="BP27" s="333">
        <v>0.44624984197187173</v>
      </c>
      <c r="BQ27" s="302">
        <v>0.45885000631164735</v>
      </c>
      <c r="BR27" s="334">
        <v>9.4900151718606704E-2</v>
      </c>
      <c r="BS27" s="339">
        <f t="shared" si="26"/>
        <v>-10.342335975806767</v>
      </c>
      <c r="BT27" s="343">
        <f t="shared" si="27"/>
        <v>437067.04301169189</v>
      </c>
      <c r="BU27" s="341">
        <f t="shared" si="28"/>
        <v>423177.81485139183</v>
      </c>
      <c r="BV27" s="341">
        <f t="shared" si="29"/>
        <v>10.150891613536624</v>
      </c>
      <c r="BW27" s="344">
        <f t="shared" si="30"/>
        <v>860255.00875469728</v>
      </c>
    </row>
    <row r="28" spans="2:75" x14ac:dyDescent="0.25">
      <c r="B28" s="172">
        <v>23</v>
      </c>
      <c r="C28" s="173">
        <f>IF(Risk!C44="","",Risk!C44)</f>
        <v>6</v>
      </c>
      <c r="D28" s="174" t="str">
        <f>IF(Risk!D44="","",Risk!D44)</f>
        <v>Q</v>
      </c>
      <c r="E28" s="174">
        <f>IF(Risk!E44="","",Risk!E44)</f>
        <v>7</v>
      </c>
      <c r="F28" s="174">
        <f>IF(Risk!F44="","",Risk!F44)</f>
        <v>2</v>
      </c>
      <c r="G28" s="174">
        <f>IF(Risk!G44="","",Risk!G44)</f>
        <v>5</v>
      </c>
      <c r="H28" s="178">
        <f>IF(Risk!H44="","",Risk!H44)</f>
        <v>1</v>
      </c>
      <c r="I28" s="173">
        <f t="shared" si="2"/>
        <v>6</v>
      </c>
      <c r="J28" s="174">
        <f t="shared" si="3"/>
        <v>0</v>
      </c>
      <c r="K28" s="174">
        <f t="shared" si="4"/>
        <v>7</v>
      </c>
      <c r="L28" s="174">
        <f t="shared" si="5"/>
        <v>2</v>
      </c>
      <c r="M28" s="174">
        <f t="shared" si="6"/>
        <v>5</v>
      </c>
      <c r="N28" s="175">
        <f t="shared" si="7"/>
        <v>1</v>
      </c>
      <c r="O28" s="176">
        <f t="shared" si="8"/>
        <v>3</v>
      </c>
      <c r="P28" s="177">
        <f t="shared" si="9"/>
        <v>2</v>
      </c>
      <c r="Q28" s="465">
        <f t="shared" si="10"/>
        <v>8</v>
      </c>
      <c r="R28" s="464">
        <f t="shared" si="11"/>
        <v>3</v>
      </c>
      <c r="S28" s="417" t="str">
        <f t="shared" si="12"/>
        <v>P</v>
      </c>
      <c r="T28" s="167" t="str">
        <f>Risk!Q44</f>
        <v>B</v>
      </c>
      <c r="U28" s="485">
        <f>IF(C28="","",SUM(Risk!I44:K44))</f>
        <v>100</v>
      </c>
      <c r="V28" s="168">
        <f t="shared" si="31"/>
        <v>-100</v>
      </c>
      <c r="W28" s="155">
        <f t="shared" si="32"/>
        <v>2540</v>
      </c>
      <c r="X28" s="179">
        <f t="shared" si="33"/>
        <v>-1.0579057842472324</v>
      </c>
      <c r="Y28" s="180">
        <f t="shared" si="34"/>
        <v>-120.71945994692999</v>
      </c>
      <c r="Z28" s="158">
        <f>Risk!I44</f>
        <v>0</v>
      </c>
      <c r="AA28" s="155">
        <f>Risk!J44</f>
        <v>100</v>
      </c>
      <c r="AB28" s="192">
        <f>Risk!K44</f>
        <v>0</v>
      </c>
      <c r="AC28" s="158">
        <f t="shared" si="13"/>
        <v>0</v>
      </c>
      <c r="AD28" s="155">
        <f t="shared" si="14"/>
        <v>-100</v>
      </c>
      <c r="AE28" s="159">
        <f t="shared" si="15"/>
        <v>0</v>
      </c>
      <c r="AF28" s="220">
        <f t="shared" si="16"/>
        <v>-100</v>
      </c>
      <c r="AG28" s="193">
        <f t="shared" si="17"/>
        <v>95</v>
      </c>
      <c r="AH28" s="197">
        <f t="shared" si="18"/>
        <v>0</v>
      </c>
      <c r="AI28" s="202">
        <f>CA!$E$5</f>
        <v>0.44624660934359561</v>
      </c>
      <c r="AJ28" s="201">
        <f>CA!$E$4</f>
        <v>0.45859742263276138</v>
      </c>
      <c r="AK28" s="205">
        <f>CA!$E$6</f>
        <v>9.5155968023640194E-2</v>
      </c>
      <c r="AL28" s="215">
        <f t="shared" si="19"/>
        <v>-1.0579057842472324</v>
      </c>
      <c r="AM28" s="209">
        <f t="shared" si="20"/>
        <v>4368.5481430205164</v>
      </c>
      <c r="AN28" s="193">
        <f t="shared" si="21"/>
        <v>4231.5340298322772</v>
      </c>
      <c r="AO28" s="180">
        <f t="shared" si="22"/>
        <v>0.10649519549098657</v>
      </c>
      <c r="AP28" s="231">
        <f t="shared" si="23"/>
        <v>8600.1886680482839</v>
      </c>
      <c r="AQ28" s="139"/>
      <c r="AR28" s="59" t="str">
        <f t="shared" si="24"/>
        <v>P</v>
      </c>
      <c r="AS28" s="51" t="str">
        <f t="shared" si="35"/>
        <v>BP</v>
      </c>
      <c r="AT28" s="106" t="str">
        <f>IF(C28="","",IF(LEN(AS28)&lt;2,"",LOOKUP(AS28,'Betting Systems'!$B$4:$B$7,'Betting Systems'!$C$4:$C$7)))</f>
        <v>B</v>
      </c>
      <c r="AU28" s="31">
        <f t="shared" si="46"/>
        <v>1</v>
      </c>
      <c r="AV28" s="51" t="str">
        <f t="shared" si="47"/>
        <v>BBP</v>
      </c>
      <c r="AW28" s="106" t="str">
        <f>IF($C28="","",IF(LEN(AV28)&lt;3,"",LOOKUP(AV28,'Betting Systems'!$E$4:$E$11,'Betting Systems'!$F$4:$F$11)))</f>
        <v>B</v>
      </c>
      <c r="AX28" s="52">
        <f t="shared" si="48"/>
        <v>1</v>
      </c>
      <c r="AY28" s="126" t="str">
        <f t="shared" si="50"/>
        <v>BPBBP</v>
      </c>
      <c r="AZ28" s="123" t="str">
        <f>IF($C28="","",IF(LEN(AY28)&lt;5,"",LOOKUP(AY28,'Betting Systems'!$H$4:$H$35,'Betting Systems'!$I$4:$I$35)))</f>
        <v/>
      </c>
      <c r="BA28" s="125" t="str">
        <f t="shared" si="49"/>
        <v/>
      </c>
      <c r="BC28" s="51">
        <f t="shared" si="36"/>
        <v>20</v>
      </c>
      <c r="BD28" s="255">
        <f t="shared" si="37"/>
        <v>22</v>
      </c>
      <c r="BE28" s="255">
        <f t="shared" si="38"/>
        <v>21</v>
      </c>
      <c r="BF28" s="255">
        <f t="shared" si="39"/>
        <v>25</v>
      </c>
      <c r="BG28" s="255">
        <f t="shared" si="40"/>
        <v>21</v>
      </c>
      <c r="BH28" s="255">
        <f t="shared" si="41"/>
        <v>27</v>
      </c>
      <c r="BI28" s="255">
        <f t="shared" si="42"/>
        <v>24</v>
      </c>
      <c r="BJ28" s="255">
        <f t="shared" si="43"/>
        <v>28</v>
      </c>
      <c r="BK28" s="255">
        <f t="shared" si="44"/>
        <v>25</v>
      </c>
      <c r="BL28" s="31">
        <f t="shared" si="45"/>
        <v>95</v>
      </c>
      <c r="BM28" s="475">
        <v>-1.2610449511706466E-2</v>
      </c>
      <c r="BN28" s="466">
        <v>-1.0332191801900993E-2</v>
      </c>
      <c r="BO28" s="476">
        <v>-0.14585682727884602</v>
      </c>
      <c r="BP28" s="333">
        <v>0.44624237676044232</v>
      </c>
      <c r="BQ28" s="302">
        <v>0.45885282627214879</v>
      </c>
      <c r="BR28" s="334">
        <v>9.4904796969218136E-2</v>
      </c>
      <c r="BS28" s="339">
        <f t="shared" si="26"/>
        <v>-1.0332191801900992</v>
      </c>
      <c r="BT28" s="343">
        <f t="shared" si="27"/>
        <v>4370.6869134912067</v>
      </c>
      <c r="BU28" s="341">
        <f t="shared" si="28"/>
        <v>4231.7147545002117</v>
      </c>
      <c r="BV28" s="341">
        <f t="shared" si="29"/>
        <v>0.10131484483778543</v>
      </c>
      <c r="BW28" s="344">
        <f t="shared" si="30"/>
        <v>8602.5029828362567</v>
      </c>
    </row>
    <row r="29" spans="2:75" x14ac:dyDescent="0.25">
      <c r="B29" s="172">
        <v>24</v>
      </c>
      <c r="C29" s="173">
        <f>IF(Risk!C45="","",Risk!C45)</f>
        <v>6</v>
      </c>
      <c r="D29" s="174">
        <f>IF(Risk!D45="","",Risk!D45)</f>
        <v>6</v>
      </c>
      <c r="E29" s="174" t="str">
        <f>IF(Risk!E45="","",Risk!E45)</f>
        <v>J</v>
      </c>
      <c r="F29" s="174">
        <f>IF(Risk!F45="","",Risk!F45)</f>
        <v>3</v>
      </c>
      <c r="G29" s="174" t="str">
        <f>IF(Risk!G45="","",Risk!G45)</f>
        <v/>
      </c>
      <c r="H29" s="178" t="str">
        <f>IF(Risk!H45="","",Risk!H45)</f>
        <v/>
      </c>
      <c r="I29" s="173">
        <f t="shared" si="2"/>
        <v>6</v>
      </c>
      <c r="J29" s="174">
        <f t="shared" si="3"/>
        <v>6</v>
      </c>
      <c r="K29" s="174">
        <f t="shared" si="4"/>
        <v>0</v>
      </c>
      <c r="L29" s="174">
        <f t="shared" si="5"/>
        <v>3</v>
      </c>
      <c r="M29" s="174" t="str">
        <f t="shared" si="6"/>
        <v/>
      </c>
      <c r="N29" s="175" t="str">
        <f t="shared" si="7"/>
        <v/>
      </c>
      <c r="O29" s="176">
        <f t="shared" si="8"/>
        <v>6</v>
      </c>
      <c r="P29" s="177">
        <f t="shared" si="9"/>
        <v>9</v>
      </c>
      <c r="Q29" s="465">
        <f t="shared" si="10"/>
        <v>6</v>
      </c>
      <c r="R29" s="464">
        <f t="shared" si="11"/>
        <v>9</v>
      </c>
      <c r="S29" s="417" t="str">
        <f t="shared" si="12"/>
        <v>B</v>
      </c>
      <c r="T29" s="167" t="str">
        <f>Risk!Q45</f>
        <v>B</v>
      </c>
      <c r="U29" s="485">
        <f>IF(C29="","",SUM(Risk!I45:K45))</f>
        <v>100</v>
      </c>
      <c r="V29" s="168">
        <f t="shared" si="31"/>
        <v>95</v>
      </c>
      <c r="W29" s="155">
        <f t="shared" si="32"/>
        <v>2635</v>
      </c>
      <c r="X29" s="179">
        <f t="shared" si="33"/>
        <v>-1.0579057842472324</v>
      </c>
      <c r="Y29" s="180">
        <f t="shared" si="34"/>
        <v>-121.77736573117721</v>
      </c>
      <c r="Z29" s="158">
        <f>Risk!I45</f>
        <v>0</v>
      </c>
      <c r="AA29" s="155">
        <f>Risk!J45</f>
        <v>100</v>
      </c>
      <c r="AB29" s="192">
        <f>Risk!K45</f>
        <v>0</v>
      </c>
      <c r="AC29" s="158">
        <f t="shared" si="13"/>
        <v>0</v>
      </c>
      <c r="AD29" s="155">
        <f t="shared" si="14"/>
        <v>95</v>
      </c>
      <c r="AE29" s="159">
        <f t="shared" si="15"/>
        <v>0</v>
      </c>
      <c r="AF29" s="220">
        <f t="shared" si="16"/>
        <v>-100</v>
      </c>
      <c r="AG29" s="193">
        <f t="shared" si="17"/>
        <v>95</v>
      </c>
      <c r="AH29" s="197">
        <f t="shared" si="18"/>
        <v>0</v>
      </c>
      <c r="AI29" s="202">
        <f>CA!$E$5</f>
        <v>0.44624660934359561</v>
      </c>
      <c r="AJ29" s="201">
        <f>CA!$E$4</f>
        <v>0.45859742263276138</v>
      </c>
      <c r="AK29" s="205">
        <f>CA!$E$6</f>
        <v>9.5155968023640194E-2</v>
      </c>
      <c r="AL29" s="215">
        <f t="shared" si="19"/>
        <v>-1.0579057842472324</v>
      </c>
      <c r="AM29" s="209">
        <f t="shared" si="20"/>
        <v>4368.5481430205164</v>
      </c>
      <c r="AN29" s="193">
        <f t="shared" si="21"/>
        <v>4231.5340298322772</v>
      </c>
      <c r="AO29" s="180">
        <f t="shared" si="22"/>
        <v>0.10649519549098657</v>
      </c>
      <c r="AP29" s="231">
        <f t="shared" si="23"/>
        <v>8600.1886680482839</v>
      </c>
      <c r="AQ29" s="139"/>
      <c r="AR29" s="59" t="str">
        <f t="shared" si="24"/>
        <v>B</v>
      </c>
      <c r="AS29" s="51" t="str">
        <f t="shared" si="35"/>
        <v>PP</v>
      </c>
      <c r="AT29" s="106" t="str">
        <f>IF(C29="","",IF(LEN(AS29)&lt;2,"",LOOKUP(AS29,'Betting Systems'!$B$4:$B$7,'Betting Systems'!$C$4:$C$7)))</f>
        <v>P</v>
      </c>
      <c r="AU29" s="31">
        <f t="shared" si="46"/>
        <v>0</v>
      </c>
      <c r="AV29" s="51" t="str">
        <f t="shared" si="47"/>
        <v>BPP</v>
      </c>
      <c r="AW29" s="106" t="str">
        <f>IF($C29="","",IF(LEN(AV29)&lt;3,"",LOOKUP(AV29,'Betting Systems'!$E$4:$E$11,'Betting Systems'!$F$4:$F$11)))</f>
        <v>B</v>
      </c>
      <c r="AX29" s="52">
        <f t="shared" si="48"/>
        <v>1</v>
      </c>
      <c r="AY29" s="126" t="str">
        <f t="shared" si="50"/>
        <v>PBBPP</v>
      </c>
      <c r="AZ29" s="123" t="str">
        <f>IF($C29="","",IF(LEN(AY29)&lt;5,"",LOOKUP(AY29,'Betting Systems'!$H$4:$H$35,'Betting Systems'!$I$4:$I$35)))</f>
        <v>B</v>
      </c>
      <c r="BA29" s="125">
        <f t="shared" si="49"/>
        <v>1</v>
      </c>
      <c r="BC29" s="51">
        <f t="shared" si="36"/>
        <v>19</v>
      </c>
      <c r="BD29" s="255">
        <f t="shared" si="37"/>
        <v>21</v>
      </c>
      <c r="BE29" s="255">
        <f t="shared" si="38"/>
        <v>21</v>
      </c>
      <c r="BF29" s="255">
        <f t="shared" si="39"/>
        <v>25</v>
      </c>
      <c r="BG29" s="255">
        <f t="shared" si="40"/>
        <v>20</v>
      </c>
      <c r="BH29" s="255">
        <f t="shared" si="41"/>
        <v>26</v>
      </c>
      <c r="BI29" s="255">
        <f t="shared" si="42"/>
        <v>23</v>
      </c>
      <c r="BJ29" s="255">
        <f t="shared" si="43"/>
        <v>28</v>
      </c>
      <c r="BK29" s="255">
        <f t="shared" si="44"/>
        <v>25</v>
      </c>
      <c r="BL29" s="31">
        <f t="shared" si="45"/>
        <v>94</v>
      </c>
      <c r="BM29" s="475">
        <v>-1.26168721423679E-2</v>
      </c>
      <c r="BN29" s="466">
        <v>-1.032592122669262E-2</v>
      </c>
      <c r="BO29" s="476">
        <v>-0.14585376356487986</v>
      </c>
      <c r="BP29" s="333">
        <v>0.44623899523884208</v>
      </c>
      <c r="BQ29" s="302">
        <v>0.45885586738120998</v>
      </c>
      <c r="BR29" s="334">
        <v>9.4905137381896529E-2</v>
      </c>
      <c r="BS29" s="339">
        <f t="shared" si="26"/>
        <v>-1.032592122669262</v>
      </c>
      <c r="BT29" s="343">
        <f t="shared" si="27"/>
        <v>4370.7091788893031</v>
      </c>
      <c r="BU29" s="341">
        <f t="shared" si="28"/>
        <v>4231.6875378529539</v>
      </c>
      <c r="BV29" s="341">
        <f t="shared" si="29"/>
        <v>0.10119226978711252</v>
      </c>
      <c r="BW29" s="344">
        <f t="shared" si="30"/>
        <v>8602.4979090120432</v>
      </c>
    </row>
    <row r="30" spans="2:75" x14ac:dyDescent="0.25">
      <c r="B30" s="172">
        <v>25</v>
      </c>
      <c r="C30" s="173">
        <f>IF(Risk!C46="","",Risk!C46)</f>
        <v>8</v>
      </c>
      <c r="D30" s="174">
        <f>IF(Risk!D46="","",Risk!D46)</f>
        <v>8</v>
      </c>
      <c r="E30" s="174">
        <f>IF(Risk!E46="","",Risk!E46)</f>
        <v>3</v>
      </c>
      <c r="F30" s="174">
        <f>IF(Risk!F46="","",Risk!F46)</f>
        <v>8</v>
      </c>
      <c r="G30" s="174">
        <f>IF(Risk!G46="","",Risk!G46)</f>
        <v>4</v>
      </c>
      <c r="H30" s="178" t="str">
        <f>IF(Risk!H46="","",Risk!H46)</f>
        <v/>
      </c>
      <c r="I30" s="173">
        <f t="shared" si="2"/>
        <v>8</v>
      </c>
      <c r="J30" s="174">
        <f t="shared" si="3"/>
        <v>8</v>
      </c>
      <c r="K30" s="174">
        <f t="shared" si="4"/>
        <v>3</v>
      </c>
      <c r="L30" s="174">
        <f t="shared" si="5"/>
        <v>8</v>
      </c>
      <c r="M30" s="174">
        <f t="shared" si="6"/>
        <v>4</v>
      </c>
      <c r="N30" s="175" t="str">
        <f t="shared" si="7"/>
        <v/>
      </c>
      <c r="O30" s="176">
        <f t="shared" si="8"/>
        <v>1</v>
      </c>
      <c r="P30" s="177">
        <f t="shared" si="9"/>
        <v>6</v>
      </c>
      <c r="Q30" s="465">
        <f t="shared" si="10"/>
        <v>5</v>
      </c>
      <c r="R30" s="464">
        <f t="shared" si="11"/>
        <v>6</v>
      </c>
      <c r="S30" s="417" t="str">
        <f t="shared" si="12"/>
        <v>B</v>
      </c>
      <c r="T30" s="167" t="str">
        <f>Risk!Q46</f>
        <v>B</v>
      </c>
      <c r="U30" s="485">
        <f>IF(C30="","",SUM(Risk!I46:K46))</f>
        <v>100</v>
      </c>
      <c r="V30" s="168">
        <f t="shared" si="31"/>
        <v>95</v>
      </c>
      <c r="W30" s="155">
        <f t="shared" si="32"/>
        <v>2730</v>
      </c>
      <c r="X30" s="179">
        <f t="shared" si="33"/>
        <v>-1.0579057842472324</v>
      </c>
      <c r="Y30" s="180">
        <f t="shared" si="34"/>
        <v>-122.83527151542444</v>
      </c>
      <c r="Z30" s="158">
        <f>Risk!I46</f>
        <v>0</v>
      </c>
      <c r="AA30" s="155">
        <f>Risk!J46</f>
        <v>100</v>
      </c>
      <c r="AB30" s="192">
        <f>Risk!K46</f>
        <v>0</v>
      </c>
      <c r="AC30" s="158">
        <f t="shared" si="13"/>
        <v>0</v>
      </c>
      <c r="AD30" s="155">
        <f t="shared" si="14"/>
        <v>95</v>
      </c>
      <c r="AE30" s="159">
        <f t="shared" si="15"/>
        <v>0</v>
      </c>
      <c r="AF30" s="220">
        <f t="shared" si="16"/>
        <v>-100</v>
      </c>
      <c r="AG30" s="193">
        <f t="shared" si="17"/>
        <v>95</v>
      </c>
      <c r="AH30" s="197">
        <f t="shared" si="18"/>
        <v>0</v>
      </c>
      <c r="AI30" s="202">
        <f>CA!$E$5</f>
        <v>0.44624660934359561</v>
      </c>
      <c r="AJ30" s="201">
        <f>CA!$E$4</f>
        <v>0.45859742263276138</v>
      </c>
      <c r="AK30" s="205">
        <f>CA!$E$6</f>
        <v>9.5155968023640194E-2</v>
      </c>
      <c r="AL30" s="215">
        <f t="shared" si="19"/>
        <v>-1.0579057842472324</v>
      </c>
      <c r="AM30" s="209">
        <f t="shared" si="20"/>
        <v>4368.5481430205164</v>
      </c>
      <c r="AN30" s="193">
        <f t="shared" si="21"/>
        <v>4231.5340298322772</v>
      </c>
      <c r="AO30" s="180">
        <f t="shared" si="22"/>
        <v>0.10649519549098657</v>
      </c>
      <c r="AP30" s="231">
        <f t="shared" si="23"/>
        <v>8600.1886680482839</v>
      </c>
      <c r="AQ30" s="139"/>
      <c r="AR30" s="59" t="str">
        <f t="shared" si="24"/>
        <v>B</v>
      </c>
      <c r="AS30" s="51" t="str">
        <f t="shared" si="35"/>
        <v>PB</v>
      </c>
      <c r="AT30" s="106" t="str">
        <f>IF(C30="","",IF(LEN(AS30)&lt;2,"",LOOKUP(AS30,'Betting Systems'!$B$4:$B$7,'Betting Systems'!$C$4:$C$7)))</f>
        <v>P</v>
      </c>
      <c r="AU30" s="31">
        <f t="shared" si="46"/>
        <v>0</v>
      </c>
      <c r="AV30" s="51" t="str">
        <f t="shared" si="47"/>
        <v>PPB</v>
      </c>
      <c r="AW30" s="106" t="str">
        <f>IF($C30="","",IF(LEN(AV30)&lt;3,"",LOOKUP(AV30,'Betting Systems'!$E$4:$E$11,'Betting Systems'!$F$4:$F$11)))</f>
        <v>P</v>
      </c>
      <c r="AX30" s="52">
        <f t="shared" si="48"/>
        <v>0</v>
      </c>
      <c r="AY30" s="126" t="str">
        <f t="shared" si="50"/>
        <v>BBPPB</v>
      </c>
      <c r="AZ30" s="123" t="str">
        <f>IF($C30="","",IF(LEN(AY30)&lt;5,"",LOOKUP(AY30,'Betting Systems'!$H$4:$H$35,'Betting Systems'!$I$4:$I$35)))</f>
        <v>B</v>
      </c>
      <c r="BA30" s="125">
        <f t="shared" si="49"/>
        <v>1</v>
      </c>
      <c r="BC30" s="51">
        <f t="shared" si="36"/>
        <v>19</v>
      </c>
      <c r="BD30" s="255">
        <f t="shared" si="37"/>
        <v>21</v>
      </c>
      <c r="BE30" s="255">
        <f t="shared" si="38"/>
        <v>20</v>
      </c>
      <c r="BF30" s="255">
        <f t="shared" si="39"/>
        <v>25</v>
      </c>
      <c r="BG30" s="255">
        <f t="shared" si="40"/>
        <v>20</v>
      </c>
      <c r="BH30" s="255">
        <f t="shared" si="41"/>
        <v>24</v>
      </c>
      <c r="BI30" s="255">
        <f t="shared" si="42"/>
        <v>23</v>
      </c>
      <c r="BJ30" s="255">
        <f t="shared" si="43"/>
        <v>28</v>
      </c>
      <c r="BK30" s="255">
        <f t="shared" si="44"/>
        <v>25</v>
      </c>
      <c r="BL30" s="31">
        <f t="shared" si="45"/>
        <v>93</v>
      </c>
      <c r="BM30" s="475">
        <v>-1.2620629815498729E-2</v>
      </c>
      <c r="BN30" s="466">
        <v>-1.0322337130344196E-2</v>
      </c>
      <c r="BO30" s="476">
        <v>-0.14588243214937208</v>
      </c>
      <c r="BP30" s="333">
        <v>0.44623870910135938</v>
      </c>
      <c r="BQ30" s="302">
        <v>0.45885933891685809</v>
      </c>
      <c r="BR30" s="334">
        <v>9.4901951983605667E-2</v>
      </c>
      <c r="BS30" s="339">
        <f t="shared" si="26"/>
        <v>-1.0322337130344197</v>
      </c>
      <c r="BT30" s="343">
        <f t="shared" si="27"/>
        <v>4370.7380333120955</v>
      </c>
      <c r="BU30" s="341">
        <f t="shared" si="28"/>
        <v>4231.6879663469726</v>
      </c>
      <c r="BV30" s="341">
        <f t="shared" si="29"/>
        <v>0.1011186408481252</v>
      </c>
      <c r="BW30" s="344">
        <f t="shared" si="30"/>
        <v>8602.5271182999168</v>
      </c>
    </row>
    <row r="31" spans="2:75" x14ac:dyDescent="0.25">
      <c r="B31" s="172">
        <v>26</v>
      </c>
      <c r="C31" s="173">
        <f>IF(Risk!C47="","",Risk!C47)</f>
        <v>9</v>
      </c>
      <c r="D31" s="174">
        <f>IF(Risk!D47="","",Risk!D47)</f>
        <v>9</v>
      </c>
      <c r="E31" s="174">
        <f>IF(Risk!E47="","",Risk!E47)</f>
        <v>3</v>
      </c>
      <c r="F31" s="174" t="str">
        <f>IF(Risk!F47="","",Risk!F47)</f>
        <v>K</v>
      </c>
      <c r="G31" s="174" t="str">
        <f>IF(Risk!G47="","",Risk!G47)</f>
        <v/>
      </c>
      <c r="H31" s="178" t="str">
        <f>IF(Risk!H47="","",Risk!H47)</f>
        <v/>
      </c>
      <c r="I31" s="173">
        <f t="shared" si="2"/>
        <v>9</v>
      </c>
      <c r="J31" s="174">
        <f t="shared" si="3"/>
        <v>9</v>
      </c>
      <c r="K31" s="174">
        <f t="shared" si="4"/>
        <v>3</v>
      </c>
      <c r="L31" s="174">
        <f t="shared" si="5"/>
        <v>0</v>
      </c>
      <c r="M31" s="174" t="str">
        <f t="shared" si="6"/>
        <v/>
      </c>
      <c r="N31" s="175" t="str">
        <f t="shared" si="7"/>
        <v/>
      </c>
      <c r="O31" s="176">
        <f t="shared" si="8"/>
        <v>2</v>
      </c>
      <c r="P31" s="177">
        <f t="shared" si="9"/>
        <v>9</v>
      </c>
      <c r="Q31" s="465">
        <f t="shared" si="10"/>
        <v>2</v>
      </c>
      <c r="R31" s="464">
        <f t="shared" si="11"/>
        <v>9</v>
      </c>
      <c r="S31" s="417" t="str">
        <f t="shared" si="12"/>
        <v>B</v>
      </c>
      <c r="T31" s="167" t="str">
        <f>Risk!Q47</f>
        <v>B</v>
      </c>
      <c r="U31" s="485">
        <f>IF(C31="","",SUM(Risk!I47:K47))</f>
        <v>100</v>
      </c>
      <c r="V31" s="168">
        <f t="shared" si="31"/>
        <v>95</v>
      </c>
      <c r="W31" s="155">
        <f t="shared" si="32"/>
        <v>2825</v>
      </c>
      <c r="X31" s="179">
        <f t="shared" si="33"/>
        <v>-1.0579057842472324</v>
      </c>
      <c r="Y31" s="180">
        <f t="shared" si="34"/>
        <v>-123.89317729967166</v>
      </c>
      <c r="Z31" s="158">
        <f>Risk!I47</f>
        <v>0</v>
      </c>
      <c r="AA31" s="155">
        <f>Risk!J47</f>
        <v>100</v>
      </c>
      <c r="AB31" s="192">
        <f>Risk!K47</f>
        <v>0</v>
      </c>
      <c r="AC31" s="158">
        <f t="shared" si="13"/>
        <v>0</v>
      </c>
      <c r="AD31" s="155">
        <f t="shared" si="14"/>
        <v>95</v>
      </c>
      <c r="AE31" s="159">
        <f t="shared" si="15"/>
        <v>0</v>
      </c>
      <c r="AF31" s="220">
        <f t="shared" si="16"/>
        <v>-100</v>
      </c>
      <c r="AG31" s="193">
        <f t="shared" si="17"/>
        <v>95</v>
      </c>
      <c r="AH31" s="197">
        <f t="shared" si="18"/>
        <v>0</v>
      </c>
      <c r="AI31" s="202">
        <f>CA!$E$5</f>
        <v>0.44624660934359561</v>
      </c>
      <c r="AJ31" s="201">
        <f>CA!$E$4</f>
        <v>0.45859742263276138</v>
      </c>
      <c r="AK31" s="205">
        <f>CA!$E$6</f>
        <v>9.5155968023640194E-2</v>
      </c>
      <c r="AL31" s="215">
        <f t="shared" si="19"/>
        <v>-1.0579057842472324</v>
      </c>
      <c r="AM31" s="209">
        <f t="shared" si="20"/>
        <v>4368.5481430205164</v>
      </c>
      <c r="AN31" s="193">
        <f t="shared" si="21"/>
        <v>4231.5340298322772</v>
      </c>
      <c r="AO31" s="180">
        <f t="shared" si="22"/>
        <v>0.10649519549098657</v>
      </c>
      <c r="AP31" s="231">
        <f t="shared" si="23"/>
        <v>8600.1886680482839</v>
      </c>
      <c r="AQ31" s="139"/>
      <c r="AR31" s="59" t="str">
        <f t="shared" si="24"/>
        <v>B</v>
      </c>
      <c r="AS31" s="51" t="str">
        <f t="shared" si="35"/>
        <v>BB</v>
      </c>
      <c r="AT31" s="106" t="str">
        <f>IF(C31="","",IF(LEN(AS31)&lt;2,"",LOOKUP(AS31,'Betting Systems'!$B$4:$B$7,'Betting Systems'!$C$4:$C$7)))</f>
        <v>B</v>
      </c>
      <c r="AU31" s="31">
        <f t="shared" si="46"/>
        <v>1</v>
      </c>
      <c r="AV31" s="51" t="str">
        <f t="shared" si="47"/>
        <v>PBB</v>
      </c>
      <c r="AW31" s="106" t="str">
        <f>IF($C31="","",IF(LEN(AV31)&lt;3,"",LOOKUP(AV31,'Betting Systems'!$E$4:$E$11,'Betting Systems'!$F$4:$F$11)))</f>
        <v>P</v>
      </c>
      <c r="AX31" s="52">
        <f t="shared" si="48"/>
        <v>0</v>
      </c>
      <c r="AY31" s="126" t="str">
        <f t="shared" si="50"/>
        <v>BPPBB</v>
      </c>
      <c r="AZ31" s="123" t="str">
        <f>IF($C31="","",IF(LEN(AY31)&lt;5,"",LOOKUP(AY31,'Betting Systems'!$H$4:$H$35,'Betting Systems'!$I$4:$I$35)))</f>
        <v/>
      </c>
      <c r="BA31" s="125" t="str">
        <f t="shared" si="49"/>
        <v/>
      </c>
      <c r="BC31" s="51">
        <f t="shared" si="36"/>
        <v>19</v>
      </c>
      <c r="BD31" s="255">
        <f t="shared" si="37"/>
        <v>21</v>
      </c>
      <c r="BE31" s="255">
        <f t="shared" si="38"/>
        <v>19</v>
      </c>
      <c r="BF31" s="255">
        <f t="shared" si="39"/>
        <v>24</v>
      </c>
      <c r="BG31" s="255">
        <f t="shared" si="40"/>
        <v>20</v>
      </c>
      <c r="BH31" s="255">
        <f t="shared" si="41"/>
        <v>24</v>
      </c>
      <c r="BI31" s="255">
        <f t="shared" si="42"/>
        <v>23</v>
      </c>
      <c r="BJ31" s="255">
        <f t="shared" si="43"/>
        <v>25</v>
      </c>
      <c r="BK31" s="255">
        <f t="shared" si="44"/>
        <v>25</v>
      </c>
      <c r="BL31" s="31">
        <f t="shared" si="45"/>
        <v>93</v>
      </c>
      <c r="BM31" s="475">
        <v>-1.2623948685893768E-2</v>
      </c>
      <c r="BN31" s="466">
        <v>-1.0319134419831654E-2</v>
      </c>
      <c r="BO31" s="476">
        <v>-0.14589437987385312</v>
      </c>
      <c r="BP31" s="333">
        <v>0.44623771342861429</v>
      </c>
      <c r="BQ31" s="302">
        <v>0.45886166211450807</v>
      </c>
      <c r="BR31" s="334">
        <v>9.4900624458658656E-2</v>
      </c>
      <c r="BS31" s="339">
        <f t="shared" si="26"/>
        <v>-1.0319134419831655</v>
      </c>
      <c r="BT31" s="343">
        <f t="shared" si="27"/>
        <v>4370.7565694796967</v>
      </c>
      <c r="BU31" s="341">
        <f t="shared" si="28"/>
        <v>4231.6811655493048</v>
      </c>
      <c r="BV31" s="341">
        <f t="shared" si="29"/>
        <v>0.10105448883255214</v>
      </c>
      <c r="BW31" s="344">
        <f t="shared" si="30"/>
        <v>8602.5387895178337</v>
      </c>
    </row>
    <row r="32" spans="2:75" x14ac:dyDescent="0.25">
      <c r="B32" s="172">
        <v>27</v>
      </c>
      <c r="C32" s="173" t="str">
        <f>IF(Risk!C48="","",Risk!C48)</f>
        <v>Q</v>
      </c>
      <c r="D32" s="174">
        <f>IF(Risk!D48="","",Risk!D48)</f>
        <v>3</v>
      </c>
      <c r="E32" s="174">
        <f>IF(Risk!E48="","",Risk!E48)</f>
        <v>7</v>
      </c>
      <c r="F32" s="174" t="str">
        <f>IF(Risk!F48="","",Risk!F48)</f>
        <v>Q</v>
      </c>
      <c r="G32" s="174">
        <f>IF(Risk!G48="","",Risk!G48)</f>
        <v>4</v>
      </c>
      <c r="H32" s="178" t="str">
        <f>IF(Risk!H48="","",Risk!H48)</f>
        <v/>
      </c>
      <c r="I32" s="173">
        <f t="shared" si="2"/>
        <v>0</v>
      </c>
      <c r="J32" s="174">
        <f t="shared" si="3"/>
        <v>3</v>
      </c>
      <c r="K32" s="174">
        <f t="shared" si="4"/>
        <v>7</v>
      </c>
      <c r="L32" s="174">
        <f t="shared" si="5"/>
        <v>0</v>
      </c>
      <c r="M32" s="174">
        <f t="shared" si="6"/>
        <v>4</v>
      </c>
      <c r="N32" s="175" t="str">
        <f t="shared" si="7"/>
        <v/>
      </c>
      <c r="O32" s="176">
        <f t="shared" si="8"/>
        <v>7</v>
      </c>
      <c r="P32" s="177">
        <f t="shared" si="9"/>
        <v>3</v>
      </c>
      <c r="Q32" s="465">
        <f t="shared" si="10"/>
        <v>7</v>
      </c>
      <c r="R32" s="464">
        <f t="shared" si="11"/>
        <v>7</v>
      </c>
      <c r="S32" s="417" t="str">
        <f t="shared" si="12"/>
        <v>T</v>
      </c>
      <c r="T32" s="167" t="str">
        <f>Risk!Q48</f>
        <v>P</v>
      </c>
      <c r="U32" s="485">
        <f>IF(C32="","",SUM(Risk!I48:K48))</f>
        <v>100</v>
      </c>
      <c r="V32" s="168">
        <f t="shared" si="31"/>
        <v>0</v>
      </c>
      <c r="W32" s="155">
        <f t="shared" si="32"/>
        <v>2825</v>
      </c>
      <c r="X32" s="179">
        <f t="shared" si="33"/>
        <v>-1.2350813289165785</v>
      </c>
      <c r="Y32" s="180">
        <f t="shared" si="34"/>
        <v>-125.12825862858824</v>
      </c>
      <c r="Z32" s="158">
        <f>Risk!I48</f>
        <v>100</v>
      </c>
      <c r="AA32" s="155">
        <f>Risk!J48</f>
        <v>0</v>
      </c>
      <c r="AB32" s="192">
        <f>Risk!K48</f>
        <v>0</v>
      </c>
      <c r="AC32" s="158">
        <f t="shared" si="13"/>
        <v>0</v>
      </c>
      <c r="AD32" s="155">
        <f t="shared" si="14"/>
        <v>0</v>
      </c>
      <c r="AE32" s="159">
        <f t="shared" si="15"/>
        <v>0</v>
      </c>
      <c r="AF32" s="220">
        <f t="shared" si="16"/>
        <v>100</v>
      </c>
      <c r="AG32" s="193">
        <f t="shared" si="17"/>
        <v>-100</v>
      </c>
      <c r="AH32" s="197">
        <f t="shared" si="18"/>
        <v>0</v>
      </c>
      <c r="AI32" s="202">
        <f>CA!$E$5</f>
        <v>0.44624660934359561</v>
      </c>
      <c r="AJ32" s="201">
        <f>CA!$E$4</f>
        <v>0.45859742263276138</v>
      </c>
      <c r="AK32" s="205">
        <f>CA!$E$6</f>
        <v>9.5155968023640194E-2</v>
      </c>
      <c r="AL32" s="215">
        <f t="shared" si="19"/>
        <v>-1.2350813289165785</v>
      </c>
      <c r="AM32" s="209">
        <f t="shared" si="20"/>
        <v>4573.3769806252649</v>
      </c>
      <c r="AN32" s="193">
        <f t="shared" si="21"/>
        <v>4473.3927598721466</v>
      </c>
      <c r="AO32" s="180">
        <f t="shared" si="22"/>
        <v>0.14515337711976536</v>
      </c>
      <c r="AP32" s="231">
        <f t="shared" si="23"/>
        <v>9046.9148938745311</v>
      </c>
      <c r="AQ32" s="139"/>
      <c r="AR32" s="59" t="str">
        <f t="shared" si="24"/>
        <v>B</v>
      </c>
      <c r="AS32" s="51" t="str">
        <f t="shared" si="35"/>
        <v>BB</v>
      </c>
      <c r="AT32" s="106" t="str">
        <f>IF(C32="","",IF(LEN(AS32)&lt;2,"",LOOKUP(AS32,'Betting Systems'!$B$4:$B$7,'Betting Systems'!$C$4:$C$7)))</f>
        <v>B</v>
      </c>
      <c r="AU32" s="31">
        <f t="shared" si="46"/>
        <v>0</v>
      </c>
      <c r="AV32" s="51" t="str">
        <f t="shared" si="47"/>
        <v>BBB</v>
      </c>
      <c r="AW32" s="106" t="str">
        <f>IF($C32="","",IF(LEN(AV32)&lt;3,"",LOOKUP(AV32,'Betting Systems'!$E$4:$E$11,'Betting Systems'!$F$4:$F$11)))</f>
        <v>B</v>
      </c>
      <c r="AX32" s="52">
        <f t="shared" si="48"/>
        <v>0</v>
      </c>
      <c r="AY32" s="126" t="str">
        <f t="shared" si="50"/>
        <v>PPBBB</v>
      </c>
      <c r="AZ32" s="123" t="str">
        <f>IF($C32="","",IF(LEN(AY32)&lt;5,"",LOOKUP(AY32,'Betting Systems'!$H$4:$H$35,'Betting Systems'!$I$4:$I$35)))</f>
        <v>P</v>
      </c>
      <c r="BA32" s="125">
        <f t="shared" si="49"/>
        <v>1</v>
      </c>
      <c r="BC32" s="51">
        <f t="shared" si="36"/>
        <v>19</v>
      </c>
      <c r="BD32" s="255">
        <f t="shared" si="37"/>
        <v>21</v>
      </c>
      <c r="BE32" s="255">
        <f t="shared" si="38"/>
        <v>18</v>
      </c>
      <c r="BF32" s="255">
        <f t="shared" si="39"/>
        <v>24</v>
      </c>
      <c r="BG32" s="255">
        <f t="shared" si="40"/>
        <v>20</v>
      </c>
      <c r="BH32" s="255">
        <f t="shared" si="41"/>
        <v>24</v>
      </c>
      <c r="BI32" s="255">
        <f t="shared" si="42"/>
        <v>23</v>
      </c>
      <c r="BJ32" s="255">
        <f t="shared" si="43"/>
        <v>25</v>
      </c>
      <c r="BK32" s="255">
        <f t="shared" si="44"/>
        <v>23</v>
      </c>
      <c r="BL32" s="31">
        <f t="shared" si="45"/>
        <v>92</v>
      </c>
      <c r="BM32" s="475">
        <v>-1.2627516210693863E-2</v>
      </c>
      <c r="BN32" s="466">
        <v>-1.0315651546244125E-2</v>
      </c>
      <c r="BO32" s="476">
        <v>-0.14589274658748114</v>
      </c>
      <c r="BP32" s="333">
        <v>0.44623583892806551</v>
      </c>
      <c r="BQ32" s="302">
        <v>0.45886335513875937</v>
      </c>
      <c r="BR32" s="334">
        <v>9.4900805934917967E-2</v>
      </c>
      <c r="BS32" s="339">
        <f t="shared" si="26"/>
        <v>-1.2627516210693863</v>
      </c>
      <c r="BT32" s="343">
        <f t="shared" si="27"/>
        <v>4575.7669367115896</v>
      </c>
      <c r="BU32" s="341">
        <f t="shared" si="28"/>
        <v>4473.4791390118489</v>
      </c>
      <c r="BV32" s="341">
        <f t="shared" si="29"/>
        <v>0.15132328829991729</v>
      </c>
      <c r="BW32" s="344">
        <f t="shared" si="30"/>
        <v>9049.3973990117393</v>
      </c>
    </row>
    <row r="33" spans="2:75" x14ac:dyDescent="0.25">
      <c r="B33" s="172">
        <v>28</v>
      </c>
      <c r="C33" s="173">
        <f>IF(Risk!C49="","",Risk!C49)</f>
        <v>8</v>
      </c>
      <c r="D33" s="174">
        <f>IF(Risk!D49="","",Risk!D49)</f>
        <v>2</v>
      </c>
      <c r="E33" s="174">
        <f>IF(Risk!E49="","",Risk!E49)</f>
        <v>4</v>
      </c>
      <c r="F33" s="174" t="str">
        <f>IF(Risk!F49="","",Risk!F49)</f>
        <v>Q</v>
      </c>
      <c r="G33" s="174">
        <f>IF(Risk!G49="","",Risk!G49)</f>
        <v>6</v>
      </c>
      <c r="H33" s="178">
        <f>IF(Risk!H49="","",Risk!H49)</f>
        <v>6</v>
      </c>
      <c r="I33" s="173">
        <f t="shared" si="2"/>
        <v>8</v>
      </c>
      <c r="J33" s="174">
        <f t="shared" si="3"/>
        <v>2</v>
      </c>
      <c r="K33" s="174">
        <f t="shared" si="4"/>
        <v>4</v>
      </c>
      <c r="L33" s="174">
        <f t="shared" si="5"/>
        <v>0</v>
      </c>
      <c r="M33" s="174">
        <f t="shared" si="6"/>
        <v>6</v>
      </c>
      <c r="N33" s="175">
        <f t="shared" si="7"/>
        <v>6</v>
      </c>
      <c r="O33" s="176">
        <f t="shared" si="8"/>
        <v>2</v>
      </c>
      <c r="P33" s="177">
        <f t="shared" si="9"/>
        <v>2</v>
      </c>
      <c r="Q33" s="465">
        <f t="shared" si="10"/>
        <v>8</v>
      </c>
      <c r="R33" s="464">
        <f t="shared" si="11"/>
        <v>8</v>
      </c>
      <c r="S33" s="417" t="str">
        <f t="shared" si="12"/>
        <v>T</v>
      </c>
      <c r="T33" s="167" t="str">
        <f>Risk!Q49</f>
        <v>B</v>
      </c>
      <c r="U33" s="485">
        <f>IF(C33="","",SUM(Risk!I49:K49))</f>
        <v>100</v>
      </c>
      <c r="V33" s="168">
        <f t="shared" si="31"/>
        <v>0</v>
      </c>
      <c r="W33" s="155">
        <f t="shared" si="32"/>
        <v>2825</v>
      </c>
      <c r="X33" s="179">
        <f t="shared" si="33"/>
        <v>-1.0579057842472324</v>
      </c>
      <c r="Y33" s="180">
        <f t="shared" si="34"/>
        <v>-126.18616441283547</v>
      </c>
      <c r="Z33" s="158">
        <f>Risk!I49</f>
        <v>0</v>
      </c>
      <c r="AA33" s="155">
        <f>Risk!J49</f>
        <v>100</v>
      </c>
      <c r="AB33" s="192">
        <f>Risk!K49</f>
        <v>0</v>
      </c>
      <c r="AC33" s="158">
        <f t="shared" si="13"/>
        <v>0</v>
      </c>
      <c r="AD33" s="155">
        <f t="shared" si="14"/>
        <v>0</v>
      </c>
      <c r="AE33" s="159">
        <f t="shared" si="15"/>
        <v>0</v>
      </c>
      <c r="AF33" s="220">
        <f t="shared" si="16"/>
        <v>-100</v>
      </c>
      <c r="AG33" s="193">
        <f t="shared" si="17"/>
        <v>95</v>
      </c>
      <c r="AH33" s="197">
        <f t="shared" si="18"/>
        <v>0</v>
      </c>
      <c r="AI33" s="202">
        <f>CA!$E$5</f>
        <v>0.44624660934359561</v>
      </c>
      <c r="AJ33" s="201">
        <f>CA!$E$4</f>
        <v>0.45859742263276138</v>
      </c>
      <c r="AK33" s="205">
        <f>CA!$E$6</f>
        <v>9.5155968023640194E-2</v>
      </c>
      <c r="AL33" s="215">
        <f t="shared" si="19"/>
        <v>-1.0579057842472324</v>
      </c>
      <c r="AM33" s="209">
        <f t="shared" si="20"/>
        <v>4368.5481430205164</v>
      </c>
      <c r="AN33" s="193">
        <f t="shared" si="21"/>
        <v>4231.5340298322772</v>
      </c>
      <c r="AO33" s="180">
        <f t="shared" si="22"/>
        <v>0.10649519549098657</v>
      </c>
      <c r="AP33" s="231">
        <f t="shared" si="23"/>
        <v>8600.1886680482839</v>
      </c>
      <c r="AQ33" s="139"/>
      <c r="AR33" s="59" t="str">
        <f t="shared" si="24"/>
        <v>B</v>
      </c>
      <c r="AS33" s="51" t="str">
        <f t="shared" si="35"/>
        <v>BB</v>
      </c>
      <c r="AT33" s="106" t="str">
        <f>IF(C33="","",IF(LEN(AS33)&lt;2,"",LOOKUP(AS33,'Betting Systems'!$B$4:$B$7,'Betting Systems'!$C$4:$C$7)))</f>
        <v>B</v>
      </c>
      <c r="AU33" s="31">
        <f t="shared" si="46"/>
        <v>1</v>
      </c>
      <c r="AV33" s="51" t="str">
        <f t="shared" si="47"/>
        <v>BBB</v>
      </c>
      <c r="AW33" s="106" t="str">
        <f>IF($C33="","",IF(LEN(AV33)&lt;3,"",LOOKUP(AV33,'Betting Systems'!$E$4:$E$11,'Betting Systems'!$F$4:$F$11)))</f>
        <v>B</v>
      </c>
      <c r="AX33" s="52">
        <f t="shared" si="48"/>
        <v>1</v>
      </c>
      <c r="AY33" s="126" t="str">
        <f t="shared" si="50"/>
        <v>PBBBB</v>
      </c>
      <c r="AZ33" s="123" t="str">
        <f>IF($C33="","",IF(LEN(AY33)&lt;5,"",LOOKUP(AY33,'Betting Systems'!$H$4:$H$35,'Betting Systems'!$I$4:$I$35)))</f>
        <v>B</v>
      </c>
      <c r="BA33" s="125">
        <f t="shared" si="49"/>
        <v>1</v>
      </c>
      <c r="BC33" s="51">
        <f t="shared" si="36"/>
        <v>19</v>
      </c>
      <c r="BD33" s="255">
        <f t="shared" si="37"/>
        <v>21</v>
      </c>
      <c r="BE33" s="255">
        <f t="shared" si="38"/>
        <v>17</v>
      </c>
      <c r="BF33" s="255">
        <f t="shared" si="39"/>
        <v>23</v>
      </c>
      <c r="BG33" s="255">
        <f t="shared" si="40"/>
        <v>20</v>
      </c>
      <c r="BH33" s="255">
        <f t="shared" si="41"/>
        <v>24</v>
      </c>
      <c r="BI33" s="255">
        <f t="shared" si="42"/>
        <v>22</v>
      </c>
      <c r="BJ33" s="255">
        <f t="shared" si="43"/>
        <v>25</v>
      </c>
      <c r="BK33" s="255">
        <f t="shared" si="44"/>
        <v>23</v>
      </c>
      <c r="BL33" s="31">
        <f t="shared" si="45"/>
        <v>90</v>
      </c>
      <c r="BM33" s="475">
        <v>-1.263230369232079E-2</v>
      </c>
      <c r="BN33" s="466">
        <v>-1.0310994838060673E-2</v>
      </c>
      <c r="BO33" s="476">
        <v>-0.14589673769250722</v>
      </c>
      <c r="BP33" s="333">
        <v>0.44623366691530808</v>
      </c>
      <c r="BQ33" s="302">
        <v>0.4588659706076289</v>
      </c>
      <c r="BR33" s="334">
        <v>9.4900362478803721E-2</v>
      </c>
      <c r="BS33" s="339">
        <f t="shared" si="26"/>
        <v>-1.0310994838060674</v>
      </c>
      <c r="BT33" s="343">
        <f t="shared" si="27"/>
        <v>4370.788828958076</v>
      </c>
      <c r="BU33" s="341">
        <f t="shared" si="28"/>
        <v>4231.6491639307678</v>
      </c>
      <c r="BV33" s="341">
        <f t="shared" si="29"/>
        <v>0.10089485258363023</v>
      </c>
      <c r="BW33" s="344">
        <f t="shared" si="30"/>
        <v>8602.538887741428</v>
      </c>
    </row>
    <row r="34" spans="2:75" x14ac:dyDescent="0.25">
      <c r="B34" s="172">
        <v>29</v>
      </c>
      <c r="C34" s="173" t="str">
        <f>IF(Risk!C50="","",Risk!C50)</f>
        <v>J</v>
      </c>
      <c r="D34" s="174">
        <f>IF(Risk!D50="","",Risk!D50)</f>
        <v>9</v>
      </c>
      <c r="E34" s="174" t="str">
        <f>IF(Risk!E50="","",Risk!E50)</f>
        <v>K</v>
      </c>
      <c r="F34" s="174">
        <f>IF(Risk!F50="","",Risk!F50)</f>
        <v>0</v>
      </c>
      <c r="G34" s="174" t="str">
        <f>IF(Risk!G50="","",Risk!G50)</f>
        <v/>
      </c>
      <c r="H34" s="178" t="str">
        <f>IF(Risk!H50="","",Risk!H50)</f>
        <v/>
      </c>
      <c r="I34" s="173">
        <f t="shared" si="2"/>
        <v>0</v>
      </c>
      <c r="J34" s="174">
        <f t="shared" si="3"/>
        <v>9</v>
      </c>
      <c r="K34" s="174">
        <f t="shared" si="4"/>
        <v>0</v>
      </c>
      <c r="L34" s="174">
        <f t="shared" si="5"/>
        <v>0</v>
      </c>
      <c r="M34" s="174" t="str">
        <f t="shared" si="6"/>
        <v/>
      </c>
      <c r="N34" s="175" t="str">
        <f t="shared" si="7"/>
        <v/>
      </c>
      <c r="O34" s="176">
        <f t="shared" si="8"/>
        <v>0</v>
      </c>
      <c r="P34" s="177">
        <f t="shared" si="9"/>
        <v>9</v>
      </c>
      <c r="Q34" s="465">
        <f t="shared" si="10"/>
        <v>0</v>
      </c>
      <c r="R34" s="464">
        <f t="shared" si="11"/>
        <v>9</v>
      </c>
      <c r="S34" s="417" t="str">
        <f t="shared" si="12"/>
        <v>B</v>
      </c>
      <c r="T34" s="167" t="str">
        <f>Risk!Q50</f>
        <v>P</v>
      </c>
      <c r="U34" s="485">
        <f>IF(C34="","",SUM(Risk!I50:K50))</f>
        <v>100</v>
      </c>
      <c r="V34" s="168">
        <f t="shared" si="31"/>
        <v>-100</v>
      </c>
      <c r="W34" s="155">
        <f t="shared" si="32"/>
        <v>2725</v>
      </c>
      <c r="X34" s="179">
        <f t="shared" si="33"/>
        <v>-1.2350813289165785</v>
      </c>
      <c r="Y34" s="180">
        <f t="shared" si="34"/>
        <v>-127.42124574175205</v>
      </c>
      <c r="Z34" s="158">
        <f>Risk!I50</f>
        <v>100</v>
      </c>
      <c r="AA34" s="155">
        <f>Risk!J50</f>
        <v>0</v>
      </c>
      <c r="AB34" s="192">
        <f>Risk!K50</f>
        <v>0</v>
      </c>
      <c r="AC34" s="158">
        <f t="shared" si="13"/>
        <v>-100</v>
      </c>
      <c r="AD34" s="155">
        <f t="shared" si="14"/>
        <v>0</v>
      </c>
      <c r="AE34" s="159">
        <f t="shared" si="15"/>
        <v>0</v>
      </c>
      <c r="AF34" s="220">
        <f t="shared" si="16"/>
        <v>100</v>
      </c>
      <c r="AG34" s="193">
        <f t="shared" si="17"/>
        <v>-100</v>
      </c>
      <c r="AH34" s="197">
        <f t="shared" si="18"/>
        <v>0</v>
      </c>
      <c r="AI34" s="202">
        <f>CA!$E$5</f>
        <v>0.44624660934359561</v>
      </c>
      <c r="AJ34" s="201">
        <f>CA!$E$4</f>
        <v>0.45859742263276138</v>
      </c>
      <c r="AK34" s="205">
        <f>CA!$E$6</f>
        <v>9.5155968023640194E-2</v>
      </c>
      <c r="AL34" s="215">
        <f t="shared" si="19"/>
        <v>-1.2350813289165785</v>
      </c>
      <c r="AM34" s="209">
        <f t="shared" si="20"/>
        <v>4573.3769806252649</v>
      </c>
      <c r="AN34" s="193">
        <f t="shared" si="21"/>
        <v>4473.3927598721466</v>
      </c>
      <c r="AO34" s="180">
        <f t="shared" si="22"/>
        <v>0.14515337711976536</v>
      </c>
      <c r="AP34" s="231">
        <f t="shared" si="23"/>
        <v>9046.9148938745311</v>
      </c>
      <c r="AQ34" s="139"/>
      <c r="AR34" s="59" t="str">
        <f t="shared" si="24"/>
        <v>B</v>
      </c>
      <c r="AS34" s="51" t="str">
        <f t="shared" si="35"/>
        <v>BB</v>
      </c>
      <c r="AT34" s="106" t="str">
        <f>IF(C34="","",IF(LEN(AS34)&lt;2,"",LOOKUP(AS34,'Betting Systems'!$B$4:$B$7,'Betting Systems'!$C$4:$C$7)))</f>
        <v>B</v>
      </c>
      <c r="AU34" s="31">
        <f t="shared" si="46"/>
        <v>0</v>
      </c>
      <c r="AV34" s="51" t="str">
        <f t="shared" si="47"/>
        <v>BBB</v>
      </c>
      <c r="AW34" s="106" t="str">
        <f>IF($C34="","",IF(LEN(AV34)&lt;3,"",LOOKUP(AV34,'Betting Systems'!$E$4:$E$11,'Betting Systems'!$F$4:$F$11)))</f>
        <v>B</v>
      </c>
      <c r="AX34" s="52">
        <f t="shared" si="48"/>
        <v>0</v>
      </c>
      <c r="AY34" s="126" t="str">
        <f t="shared" si="50"/>
        <v>BBBBB</v>
      </c>
      <c r="AZ34" s="123" t="str">
        <f>IF($C34="","",IF(LEN(AY34)&lt;5,"",LOOKUP(AY34,'Betting Systems'!$H$4:$H$35,'Betting Systems'!$I$4:$I$35)))</f>
        <v>B</v>
      </c>
      <c r="BA34" s="125">
        <f t="shared" si="49"/>
        <v>0</v>
      </c>
      <c r="BC34" s="51">
        <f t="shared" si="36"/>
        <v>19</v>
      </c>
      <c r="BD34" s="255">
        <f t="shared" si="37"/>
        <v>20</v>
      </c>
      <c r="BE34" s="255">
        <f t="shared" si="38"/>
        <v>17</v>
      </c>
      <c r="BF34" s="255">
        <f t="shared" si="39"/>
        <v>22</v>
      </c>
      <c r="BG34" s="255">
        <f t="shared" si="40"/>
        <v>20</v>
      </c>
      <c r="BH34" s="255">
        <f t="shared" si="41"/>
        <v>22</v>
      </c>
      <c r="BI34" s="255">
        <f t="shared" si="42"/>
        <v>22</v>
      </c>
      <c r="BJ34" s="255">
        <f t="shared" si="43"/>
        <v>24</v>
      </c>
      <c r="BK34" s="255">
        <f t="shared" si="44"/>
        <v>23</v>
      </c>
      <c r="BL34" s="31">
        <f t="shared" si="45"/>
        <v>89</v>
      </c>
      <c r="BM34" s="475">
        <v>-1.2635632657060851E-2</v>
      </c>
      <c r="BN34" s="466">
        <v>-1.0307812847787126E-2</v>
      </c>
      <c r="BO34" s="476">
        <v>-0.14591968781885811</v>
      </c>
      <c r="BP34" s="333">
        <v>0.44623327743989832</v>
      </c>
      <c r="BQ34" s="302">
        <v>0.45886891009695918</v>
      </c>
      <c r="BR34" s="334">
        <v>9.4897812464749917E-2</v>
      </c>
      <c r="BS34" s="339">
        <f t="shared" si="26"/>
        <v>-1.2635632657060851</v>
      </c>
      <c r="BT34" s="343">
        <f t="shared" si="27"/>
        <v>4575.8140223980381</v>
      </c>
      <c r="BU34" s="341">
        <f t="shared" si="28"/>
        <v>4473.4597477439011</v>
      </c>
      <c r="BV34" s="341">
        <f t="shared" si="29"/>
        <v>0.15151310019777275</v>
      </c>
      <c r="BW34" s="344">
        <f t="shared" si="30"/>
        <v>9049.4252832421371</v>
      </c>
    </row>
    <row r="35" spans="2:75" x14ac:dyDescent="0.25">
      <c r="B35" s="172">
        <v>30</v>
      </c>
      <c r="C35" s="173">
        <f>IF(Risk!C51="","",Risk!C51)</f>
        <v>6</v>
      </c>
      <c r="D35" s="174">
        <f>IF(Risk!D51="","",Risk!D51)</f>
        <v>9</v>
      </c>
      <c r="E35" s="174">
        <f>IF(Risk!E51="","",Risk!E51)</f>
        <v>2</v>
      </c>
      <c r="F35" s="174">
        <f>IF(Risk!F51="","",Risk!F51)</f>
        <v>9</v>
      </c>
      <c r="G35" s="174" t="str">
        <f>IF(Risk!G51="","",Risk!G51)</f>
        <v/>
      </c>
      <c r="H35" s="178" t="str">
        <f>IF(Risk!H51="","",Risk!H51)</f>
        <v/>
      </c>
      <c r="I35" s="173">
        <f t="shared" si="2"/>
        <v>6</v>
      </c>
      <c r="J35" s="174">
        <f t="shared" si="3"/>
        <v>9</v>
      </c>
      <c r="K35" s="174">
        <f t="shared" si="4"/>
        <v>2</v>
      </c>
      <c r="L35" s="174">
        <f t="shared" si="5"/>
        <v>9</v>
      </c>
      <c r="M35" s="174" t="str">
        <f t="shared" si="6"/>
        <v/>
      </c>
      <c r="N35" s="175" t="str">
        <f t="shared" si="7"/>
        <v/>
      </c>
      <c r="O35" s="176">
        <f t="shared" si="8"/>
        <v>8</v>
      </c>
      <c r="P35" s="177">
        <f t="shared" si="9"/>
        <v>8</v>
      </c>
      <c r="Q35" s="465">
        <f t="shared" si="10"/>
        <v>8</v>
      </c>
      <c r="R35" s="464">
        <f t="shared" si="11"/>
        <v>8</v>
      </c>
      <c r="S35" s="417" t="str">
        <f t="shared" si="12"/>
        <v>T</v>
      </c>
      <c r="T35" s="167" t="str">
        <f>Risk!Q51</f>
        <v>B</v>
      </c>
      <c r="U35" s="485">
        <f>IF(C35="","",SUM(Risk!I51:K51))</f>
        <v>100</v>
      </c>
      <c r="V35" s="168">
        <f t="shared" si="31"/>
        <v>0</v>
      </c>
      <c r="W35" s="155">
        <f t="shared" si="32"/>
        <v>2725</v>
      </c>
      <c r="X35" s="179">
        <f t="shared" si="33"/>
        <v>-1.0579057842472324</v>
      </c>
      <c r="Y35" s="180">
        <f t="shared" si="34"/>
        <v>-128.47915152599927</v>
      </c>
      <c r="Z35" s="158">
        <f>Risk!I51</f>
        <v>0</v>
      </c>
      <c r="AA35" s="155">
        <f>Risk!J51</f>
        <v>100</v>
      </c>
      <c r="AB35" s="192">
        <f>Risk!K51</f>
        <v>0</v>
      </c>
      <c r="AC35" s="158">
        <f t="shared" si="13"/>
        <v>0</v>
      </c>
      <c r="AD35" s="155">
        <f t="shared" si="14"/>
        <v>0</v>
      </c>
      <c r="AE35" s="159">
        <f t="shared" si="15"/>
        <v>0</v>
      </c>
      <c r="AF35" s="220">
        <f t="shared" si="16"/>
        <v>-100</v>
      </c>
      <c r="AG35" s="193">
        <f t="shared" si="17"/>
        <v>95</v>
      </c>
      <c r="AH35" s="197">
        <f t="shared" si="18"/>
        <v>0</v>
      </c>
      <c r="AI35" s="202">
        <f>CA!$E$5</f>
        <v>0.44624660934359561</v>
      </c>
      <c r="AJ35" s="201">
        <f>CA!$E$4</f>
        <v>0.45859742263276138</v>
      </c>
      <c r="AK35" s="205">
        <f>CA!$E$6</f>
        <v>9.5155968023640194E-2</v>
      </c>
      <c r="AL35" s="215">
        <f t="shared" si="19"/>
        <v>-1.0579057842472324</v>
      </c>
      <c r="AM35" s="209">
        <f t="shared" si="20"/>
        <v>4368.5481430205164</v>
      </c>
      <c r="AN35" s="193">
        <f t="shared" si="21"/>
        <v>4231.5340298322772</v>
      </c>
      <c r="AO35" s="180">
        <f t="shared" si="22"/>
        <v>0.10649519549098657</v>
      </c>
      <c r="AP35" s="231">
        <f t="shared" si="23"/>
        <v>8600.1886680482839</v>
      </c>
      <c r="AQ35" s="139"/>
      <c r="AR35" s="59" t="str">
        <f t="shared" si="24"/>
        <v>B</v>
      </c>
      <c r="AS35" s="51" t="str">
        <f t="shared" si="35"/>
        <v>BB</v>
      </c>
      <c r="AT35" s="106" t="str">
        <f>IF(C35="","",IF(LEN(AS35)&lt;2,"",LOOKUP(AS35,'Betting Systems'!$B$4:$B$7,'Betting Systems'!$C$4:$C$7)))</f>
        <v>B</v>
      </c>
      <c r="AU35" s="31">
        <f t="shared" si="46"/>
        <v>1</v>
      </c>
      <c r="AV35" s="51" t="str">
        <f t="shared" si="47"/>
        <v>BBB</v>
      </c>
      <c r="AW35" s="106" t="str">
        <f>IF($C35="","",IF(LEN(AV35)&lt;3,"",LOOKUP(AV35,'Betting Systems'!$E$4:$E$11,'Betting Systems'!$F$4:$F$11)))</f>
        <v>B</v>
      </c>
      <c r="AX35" s="52">
        <f t="shared" si="48"/>
        <v>1</v>
      </c>
      <c r="AY35" s="126" t="str">
        <f t="shared" si="50"/>
        <v>BBBBB</v>
      </c>
      <c r="AZ35" s="123" t="str">
        <f>IF($C35="","",IF(LEN(AY35)&lt;5,"",LOOKUP(AY35,'Betting Systems'!$H$4:$H$35,'Betting Systems'!$I$4:$I$35)))</f>
        <v>B</v>
      </c>
      <c r="BA35" s="125">
        <f t="shared" si="49"/>
        <v>1</v>
      </c>
      <c r="BC35" s="51">
        <f t="shared" si="36"/>
        <v>19</v>
      </c>
      <c r="BD35" s="255">
        <f t="shared" si="37"/>
        <v>20</v>
      </c>
      <c r="BE35" s="255">
        <f t="shared" si="38"/>
        <v>17</v>
      </c>
      <c r="BF35" s="255">
        <f t="shared" si="39"/>
        <v>22</v>
      </c>
      <c r="BG35" s="255">
        <f t="shared" si="40"/>
        <v>20</v>
      </c>
      <c r="BH35" s="255">
        <f t="shared" si="41"/>
        <v>22</v>
      </c>
      <c r="BI35" s="255">
        <f t="shared" si="42"/>
        <v>22</v>
      </c>
      <c r="BJ35" s="255">
        <f t="shared" si="43"/>
        <v>24</v>
      </c>
      <c r="BK35" s="255">
        <f t="shared" si="44"/>
        <v>22</v>
      </c>
      <c r="BL35" s="31">
        <f t="shared" si="45"/>
        <v>86</v>
      </c>
      <c r="BM35" s="475">
        <v>-1.263927457740871E-2</v>
      </c>
      <c r="BN35" s="466">
        <v>-1.0304272955293835E-2</v>
      </c>
      <c r="BO35" s="476">
        <v>-0.14592364056347071</v>
      </c>
      <c r="BP35" s="333">
        <v>0.44623167607664177</v>
      </c>
      <c r="BQ35" s="302">
        <v>0.45887095065405048</v>
      </c>
      <c r="BR35" s="334">
        <v>9.4897373270902696E-2</v>
      </c>
      <c r="BS35" s="339">
        <f t="shared" si="26"/>
        <v>-1.0304272955293836</v>
      </c>
      <c r="BT35" s="343">
        <f t="shared" si="27"/>
        <v>4370.8287009871701</v>
      </c>
      <c r="BU35" s="341">
        <f t="shared" si="28"/>
        <v>4231.6358488486521</v>
      </c>
      <c r="BV35" s="341">
        <f t="shared" si="29"/>
        <v>0.10076017202970128</v>
      </c>
      <c r="BW35" s="344">
        <f t="shared" si="30"/>
        <v>8602.5653100078525</v>
      </c>
    </row>
    <row r="36" spans="2:75" x14ac:dyDescent="0.25">
      <c r="B36" s="172">
        <v>31</v>
      </c>
      <c r="C36" s="173">
        <f>IF(Risk!C52="","",Risk!C52)</f>
        <v>5</v>
      </c>
      <c r="D36" s="174">
        <f>IF(Risk!D52="","",Risk!D52)</f>
        <v>7</v>
      </c>
      <c r="E36" s="174">
        <f>IF(Risk!E52="","",Risk!E52)</f>
        <v>6</v>
      </c>
      <c r="F36" s="174">
        <f>IF(Risk!F52="","",Risk!F52)</f>
        <v>2</v>
      </c>
      <c r="G36" s="174" t="str">
        <f>IF(Risk!G52="","",Risk!G52)</f>
        <v/>
      </c>
      <c r="H36" s="178" t="str">
        <f>IF(Risk!H52="","",Risk!H52)</f>
        <v/>
      </c>
      <c r="I36" s="173">
        <f t="shared" si="2"/>
        <v>5</v>
      </c>
      <c r="J36" s="174">
        <f t="shared" si="3"/>
        <v>7</v>
      </c>
      <c r="K36" s="174">
        <f t="shared" si="4"/>
        <v>6</v>
      </c>
      <c r="L36" s="174">
        <f t="shared" si="5"/>
        <v>2</v>
      </c>
      <c r="M36" s="174" t="str">
        <f t="shared" si="6"/>
        <v/>
      </c>
      <c r="N36" s="175" t="str">
        <f t="shared" si="7"/>
        <v/>
      </c>
      <c r="O36" s="176">
        <f t="shared" si="8"/>
        <v>1</v>
      </c>
      <c r="P36" s="177">
        <f t="shared" si="9"/>
        <v>9</v>
      </c>
      <c r="Q36" s="465">
        <f t="shared" si="10"/>
        <v>1</v>
      </c>
      <c r="R36" s="464">
        <f t="shared" si="11"/>
        <v>9</v>
      </c>
      <c r="S36" s="417" t="str">
        <f t="shared" si="12"/>
        <v>B</v>
      </c>
      <c r="T36" s="167" t="str">
        <f>Risk!Q52</f>
        <v>B</v>
      </c>
      <c r="U36" s="485">
        <f>IF(C36="","",SUM(Risk!I52:K52))</f>
        <v>100</v>
      </c>
      <c r="V36" s="168">
        <f t="shared" si="31"/>
        <v>95</v>
      </c>
      <c r="W36" s="155">
        <f t="shared" si="32"/>
        <v>2820</v>
      </c>
      <c r="X36" s="179">
        <f t="shared" si="33"/>
        <v>-1.0579057842472324</v>
      </c>
      <c r="Y36" s="180">
        <f t="shared" si="34"/>
        <v>-129.5370573102465</v>
      </c>
      <c r="Z36" s="158">
        <f>Risk!I52</f>
        <v>0</v>
      </c>
      <c r="AA36" s="155">
        <f>Risk!J52</f>
        <v>100</v>
      </c>
      <c r="AB36" s="192">
        <f>Risk!K52</f>
        <v>0</v>
      </c>
      <c r="AC36" s="158">
        <f t="shared" si="13"/>
        <v>0</v>
      </c>
      <c r="AD36" s="155">
        <f t="shared" si="14"/>
        <v>95</v>
      </c>
      <c r="AE36" s="159">
        <f t="shared" si="15"/>
        <v>0</v>
      </c>
      <c r="AF36" s="220">
        <f t="shared" si="16"/>
        <v>-100</v>
      </c>
      <c r="AG36" s="193">
        <f t="shared" si="17"/>
        <v>95</v>
      </c>
      <c r="AH36" s="197">
        <f t="shared" si="18"/>
        <v>0</v>
      </c>
      <c r="AI36" s="202">
        <f>CA!$E$5</f>
        <v>0.44624660934359561</v>
      </c>
      <c r="AJ36" s="201">
        <f>CA!$E$4</f>
        <v>0.45859742263276138</v>
      </c>
      <c r="AK36" s="205">
        <f>CA!$E$6</f>
        <v>9.5155968023640194E-2</v>
      </c>
      <c r="AL36" s="215">
        <f t="shared" si="19"/>
        <v>-1.0579057842472324</v>
      </c>
      <c r="AM36" s="209">
        <f t="shared" si="20"/>
        <v>4368.5481430205164</v>
      </c>
      <c r="AN36" s="193">
        <f t="shared" si="21"/>
        <v>4231.5340298322772</v>
      </c>
      <c r="AO36" s="180">
        <f t="shared" si="22"/>
        <v>0.10649519549098657</v>
      </c>
      <c r="AP36" s="231">
        <f t="shared" si="23"/>
        <v>8600.1886680482839</v>
      </c>
      <c r="AQ36" s="139"/>
      <c r="AR36" s="59" t="str">
        <f t="shared" si="24"/>
        <v>B</v>
      </c>
      <c r="AS36" s="51" t="str">
        <f t="shared" si="35"/>
        <v>BB</v>
      </c>
      <c r="AT36" s="106" t="str">
        <f>IF(C36="","",IF(LEN(AS36)&lt;2,"",LOOKUP(AS36,'Betting Systems'!$B$4:$B$7,'Betting Systems'!$C$4:$C$7)))</f>
        <v>B</v>
      </c>
      <c r="AU36" s="31">
        <f t="shared" si="46"/>
        <v>1</v>
      </c>
      <c r="AV36" s="51" t="str">
        <f t="shared" si="47"/>
        <v>BBB</v>
      </c>
      <c r="AW36" s="106" t="str">
        <f>IF($C36="","",IF(LEN(AV36)&lt;3,"",LOOKUP(AV36,'Betting Systems'!$E$4:$E$11,'Betting Systems'!$F$4:$F$11)))</f>
        <v>B</v>
      </c>
      <c r="AX36" s="52">
        <f t="shared" si="48"/>
        <v>1</v>
      </c>
      <c r="AY36" s="126" t="str">
        <f t="shared" si="50"/>
        <v>BBBBB</v>
      </c>
      <c r="AZ36" s="123" t="str">
        <f>IF($C36="","",IF(LEN(AY36)&lt;5,"",LOOKUP(AY36,'Betting Systems'!$H$4:$H$35,'Betting Systems'!$I$4:$I$35)))</f>
        <v>B</v>
      </c>
      <c r="BA36" s="125">
        <f t="shared" si="49"/>
        <v>1</v>
      </c>
      <c r="BC36" s="51">
        <f t="shared" si="36"/>
        <v>19</v>
      </c>
      <c r="BD36" s="255">
        <f t="shared" si="37"/>
        <v>19</v>
      </c>
      <c r="BE36" s="255">
        <f t="shared" si="38"/>
        <v>17</v>
      </c>
      <c r="BF36" s="255">
        <f t="shared" si="39"/>
        <v>22</v>
      </c>
      <c r="BG36" s="255">
        <f t="shared" si="40"/>
        <v>20</v>
      </c>
      <c r="BH36" s="255">
        <f t="shared" si="41"/>
        <v>21</v>
      </c>
      <c r="BI36" s="255">
        <f t="shared" si="42"/>
        <v>22</v>
      </c>
      <c r="BJ36" s="255">
        <f t="shared" si="43"/>
        <v>24</v>
      </c>
      <c r="BK36" s="255">
        <f t="shared" si="44"/>
        <v>20</v>
      </c>
      <c r="BL36" s="31">
        <f t="shared" si="45"/>
        <v>86</v>
      </c>
      <c r="BM36" s="475">
        <v>-1.2641753155982883E-2</v>
      </c>
      <c r="BN36" s="466">
        <v>-1.0301886486262284E-2</v>
      </c>
      <c r="BO36" s="476">
        <v>-0.14593449279226869</v>
      </c>
      <c r="BP36" s="333">
        <v>0.44623103968892003</v>
      </c>
      <c r="BQ36" s="302">
        <v>0.4588727928449029</v>
      </c>
      <c r="BR36" s="334">
        <v>9.4896167467694276E-2</v>
      </c>
      <c r="BS36" s="339">
        <f t="shared" si="26"/>
        <v>-1.0301886486262284</v>
      </c>
      <c r="BT36" s="343">
        <f t="shared" si="27"/>
        <v>4370.8435464772438</v>
      </c>
      <c r="BU36" s="341">
        <f t="shared" si="28"/>
        <v>4231.6318049598194</v>
      </c>
      <c r="BV36" s="341">
        <f t="shared" si="29"/>
        <v>0.1007122256288224</v>
      </c>
      <c r="BW36" s="344">
        <f t="shared" si="30"/>
        <v>8602.5760636626928</v>
      </c>
    </row>
    <row r="37" spans="2:75" x14ac:dyDescent="0.25">
      <c r="B37" s="172">
        <v>32</v>
      </c>
      <c r="C37" s="173">
        <f>IF(Risk!C53="","",Risk!C53)</f>
        <v>1</v>
      </c>
      <c r="D37" s="174">
        <f>IF(Risk!D53="","",Risk!D53)</f>
        <v>6</v>
      </c>
      <c r="E37" s="174">
        <f>IF(Risk!E53="","",Risk!E53)</f>
        <v>8</v>
      </c>
      <c r="F37" s="174">
        <f>IF(Risk!F53="","",Risk!F53)</f>
        <v>0</v>
      </c>
      <c r="G37" s="174" t="str">
        <f>IF(Risk!G53="","",Risk!G53)</f>
        <v/>
      </c>
      <c r="H37" s="178" t="str">
        <f>IF(Risk!H53="","",Risk!H53)</f>
        <v/>
      </c>
      <c r="I37" s="173">
        <f t="shared" si="2"/>
        <v>1</v>
      </c>
      <c r="J37" s="174">
        <f t="shared" si="3"/>
        <v>6</v>
      </c>
      <c r="K37" s="174">
        <f t="shared" si="4"/>
        <v>8</v>
      </c>
      <c r="L37" s="174">
        <f t="shared" si="5"/>
        <v>0</v>
      </c>
      <c r="M37" s="174" t="str">
        <f t="shared" si="6"/>
        <v/>
      </c>
      <c r="N37" s="175" t="str">
        <f t="shared" si="7"/>
        <v/>
      </c>
      <c r="O37" s="176">
        <f t="shared" si="8"/>
        <v>9</v>
      </c>
      <c r="P37" s="177">
        <f t="shared" si="9"/>
        <v>6</v>
      </c>
      <c r="Q37" s="465">
        <f t="shared" si="10"/>
        <v>9</v>
      </c>
      <c r="R37" s="464">
        <f t="shared" si="11"/>
        <v>6</v>
      </c>
      <c r="S37" s="417" t="str">
        <f t="shared" si="12"/>
        <v>P</v>
      </c>
      <c r="T37" s="167" t="str">
        <f>Risk!Q53</f>
        <v>B</v>
      </c>
      <c r="U37" s="485">
        <f>IF(C37="","",SUM(Risk!I53:K53))</f>
        <v>100</v>
      </c>
      <c r="V37" s="168">
        <f t="shared" si="31"/>
        <v>-100</v>
      </c>
      <c r="W37" s="155">
        <f t="shared" si="32"/>
        <v>2720</v>
      </c>
      <c r="X37" s="179">
        <f t="shared" si="33"/>
        <v>-1.0579057842472324</v>
      </c>
      <c r="Y37" s="180">
        <f t="shared" si="34"/>
        <v>-130.59496309449372</v>
      </c>
      <c r="Z37" s="158">
        <f>Risk!I53</f>
        <v>0</v>
      </c>
      <c r="AA37" s="155">
        <f>Risk!J53</f>
        <v>100</v>
      </c>
      <c r="AB37" s="192">
        <f>Risk!K53</f>
        <v>0</v>
      </c>
      <c r="AC37" s="158">
        <f t="shared" si="13"/>
        <v>0</v>
      </c>
      <c r="AD37" s="155">
        <f t="shared" si="14"/>
        <v>-100</v>
      </c>
      <c r="AE37" s="159">
        <f t="shared" si="15"/>
        <v>0</v>
      </c>
      <c r="AF37" s="220">
        <f t="shared" si="16"/>
        <v>-100</v>
      </c>
      <c r="AG37" s="193">
        <f t="shared" si="17"/>
        <v>95</v>
      </c>
      <c r="AH37" s="197">
        <f t="shared" si="18"/>
        <v>0</v>
      </c>
      <c r="AI37" s="202">
        <f>CA!$E$5</f>
        <v>0.44624660934359561</v>
      </c>
      <c r="AJ37" s="201">
        <f>CA!$E$4</f>
        <v>0.45859742263276138</v>
      </c>
      <c r="AK37" s="205">
        <f>CA!$E$6</f>
        <v>9.5155968023640194E-2</v>
      </c>
      <c r="AL37" s="215">
        <f t="shared" si="19"/>
        <v>-1.0579057842472324</v>
      </c>
      <c r="AM37" s="209">
        <f t="shared" si="20"/>
        <v>4368.5481430205164</v>
      </c>
      <c r="AN37" s="193">
        <f t="shared" si="21"/>
        <v>4231.5340298322772</v>
      </c>
      <c r="AO37" s="180">
        <f t="shared" si="22"/>
        <v>0.10649519549098657</v>
      </c>
      <c r="AP37" s="231">
        <f t="shared" si="23"/>
        <v>8600.1886680482839</v>
      </c>
      <c r="AQ37" s="139"/>
      <c r="AR37" s="59" t="str">
        <f t="shared" si="24"/>
        <v>P</v>
      </c>
      <c r="AS37" s="51" t="str">
        <f t="shared" si="35"/>
        <v>BB</v>
      </c>
      <c r="AT37" s="106" t="str">
        <f>IF(C37="","",IF(LEN(AS37)&lt;2,"",LOOKUP(AS37,'Betting Systems'!$B$4:$B$7,'Betting Systems'!$C$4:$C$7)))</f>
        <v>B</v>
      </c>
      <c r="AU37" s="31">
        <f t="shared" si="46"/>
        <v>1</v>
      </c>
      <c r="AV37" s="51" t="str">
        <f t="shared" si="47"/>
        <v>BBB</v>
      </c>
      <c r="AW37" s="106" t="str">
        <f>IF($C37="","",IF(LEN(AV37)&lt;3,"",LOOKUP(AV37,'Betting Systems'!$E$4:$E$11,'Betting Systems'!$F$4:$F$11)))</f>
        <v>B</v>
      </c>
      <c r="AX37" s="52">
        <f t="shared" si="48"/>
        <v>1</v>
      </c>
      <c r="AY37" s="126" t="str">
        <f t="shared" si="50"/>
        <v>BBBBB</v>
      </c>
      <c r="AZ37" s="123" t="str">
        <f>IF($C37="","",IF(LEN(AY37)&lt;5,"",LOOKUP(AY37,'Betting Systems'!$H$4:$H$35,'Betting Systems'!$I$4:$I$35)))</f>
        <v>B</v>
      </c>
      <c r="BA37" s="125">
        <f t="shared" si="49"/>
        <v>1</v>
      </c>
      <c r="BC37" s="51">
        <f t="shared" si="36"/>
        <v>19</v>
      </c>
      <c r="BD37" s="255">
        <f t="shared" si="37"/>
        <v>18</v>
      </c>
      <c r="BE37" s="255">
        <f t="shared" si="38"/>
        <v>17</v>
      </c>
      <c r="BF37" s="255">
        <f t="shared" si="39"/>
        <v>22</v>
      </c>
      <c r="BG37" s="255">
        <f t="shared" si="40"/>
        <v>19</v>
      </c>
      <c r="BH37" s="255">
        <f t="shared" si="41"/>
        <v>20</v>
      </c>
      <c r="BI37" s="255">
        <f t="shared" si="42"/>
        <v>21</v>
      </c>
      <c r="BJ37" s="255">
        <f t="shared" si="43"/>
        <v>24</v>
      </c>
      <c r="BK37" s="255">
        <f t="shared" si="44"/>
        <v>20</v>
      </c>
      <c r="BL37" s="31">
        <f t="shared" si="45"/>
        <v>86</v>
      </c>
      <c r="BM37" s="475">
        <v>-1.2642060435169208E-2</v>
      </c>
      <c r="BN37" s="466">
        <v>-1.0301680547510851E-2</v>
      </c>
      <c r="BO37" s="476">
        <v>-0.14596820983593395</v>
      </c>
      <c r="BP37" s="333">
        <v>0.44623275921843158</v>
      </c>
      <c r="BQ37" s="302">
        <v>0.45887481965360077</v>
      </c>
      <c r="BR37" s="334">
        <v>9.4892421129512294E-2</v>
      </c>
      <c r="BS37" s="339">
        <f t="shared" si="26"/>
        <v>-1.0301680547510852</v>
      </c>
      <c r="BT37" s="343">
        <f t="shared" si="27"/>
        <v>4370.8622083076834</v>
      </c>
      <c r="BU37" s="341">
        <f t="shared" si="28"/>
        <v>4231.6486808060235</v>
      </c>
      <c r="BV37" s="341">
        <f t="shared" si="29"/>
        <v>0.10070422332804761</v>
      </c>
      <c r="BW37" s="344">
        <f t="shared" si="30"/>
        <v>8602.6115933370347</v>
      </c>
    </row>
    <row r="38" spans="2:75" x14ac:dyDescent="0.25">
      <c r="B38" s="172">
        <v>33</v>
      </c>
      <c r="C38" s="173">
        <f>IF(Risk!C54="","",Risk!C54)</f>
        <v>4</v>
      </c>
      <c r="D38" s="174">
        <f>IF(Risk!D54="","",Risk!D54)</f>
        <v>5</v>
      </c>
      <c r="E38" s="174">
        <f>IF(Risk!E54="","",Risk!E54)</f>
        <v>4</v>
      </c>
      <c r="F38" s="174">
        <f>IF(Risk!F54="","",Risk!F54)</f>
        <v>7</v>
      </c>
      <c r="G38" s="174" t="str">
        <f>IF(Risk!G54="","",Risk!G54)</f>
        <v/>
      </c>
      <c r="H38" s="178" t="str">
        <f>IF(Risk!H54="","",Risk!H54)</f>
        <v/>
      </c>
      <c r="I38" s="173">
        <f t="shared" si="2"/>
        <v>4</v>
      </c>
      <c r="J38" s="174">
        <f t="shared" si="3"/>
        <v>5</v>
      </c>
      <c r="K38" s="174">
        <f t="shared" si="4"/>
        <v>4</v>
      </c>
      <c r="L38" s="174">
        <f t="shared" si="5"/>
        <v>7</v>
      </c>
      <c r="M38" s="174" t="str">
        <f t="shared" si="6"/>
        <v/>
      </c>
      <c r="N38" s="175" t="str">
        <f t="shared" si="7"/>
        <v/>
      </c>
      <c r="O38" s="176">
        <f t="shared" si="8"/>
        <v>8</v>
      </c>
      <c r="P38" s="177">
        <f t="shared" si="9"/>
        <v>2</v>
      </c>
      <c r="Q38" s="465">
        <f t="shared" si="10"/>
        <v>8</v>
      </c>
      <c r="R38" s="464">
        <f t="shared" si="11"/>
        <v>2</v>
      </c>
      <c r="S38" s="417" t="str">
        <f t="shared" si="12"/>
        <v>P</v>
      </c>
      <c r="T38" s="167" t="str">
        <f>Risk!Q54</f>
        <v>B</v>
      </c>
      <c r="U38" s="485">
        <f>IF(C38="","",SUM(Risk!I54:K54))</f>
        <v>100</v>
      </c>
      <c r="V38" s="168">
        <f t="shared" si="31"/>
        <v>-100</v>
      </c>
      <c r="W38" s="155">
        <f t="shared" si="32"/>
        <v>2620</v>
      </c>
      <c r="X38" s="179">
        <f t="shared" si="33"/>
        <v>-1.0579057842472324</v>
      </c>
      <c r="Y38" s="180">
        <f t="shared" si="34"/>
        <v>-131.65286887874095</v>
      </c>
      <c r="Z38" s="158">
        <f>Risk!I54</f>
        <v>0</v>
      </c>
      <c r="AA38" s="155">
        <f>Risk!J54</f>
        <v>100</v>
      </c>
      <c r="AB38" s="192">
        <f>Risk!K54</f>
        <v>0</v>
      </c>
      <c r="AC38" s="158">
        <f t="shared" si="13"/>
        <v>0</v>
      </c>
      <c r="AD38" s="155">
        <f t="shared" si="14"/>
        <v>-100</v>
      </c>
      <c r="AE38" s="159">
        <f t="shared" si="15"/>
        <v>0</v>
      </c>
      <c r="AF38" s="220">
        <f t="shared" si="16"/>
        <v>-100</v>
      </c>
      <c r="AG38" s="193">
        <f t="shared" si="17"/>
        <v>95</v>
      </c>
      <c r="AH38" s="197">
        <f t="shared" si="18"/>
        <v>0</v>
      </c>
      <c r="AI38" s="202">
        <f>CA!$E$5</f>
        <v>0.44624660934359561</v>
      </c>
      <c r="AJ38" s="201">
        <f>CA!$E$4</f>
        <v>0.45859742263276138</v>
      </c>
      <c r="AK38" s="205">
        <f>CA!$E$6</f>
        <v>9.5155968023640194E-2</v>
      </c>
      <c r="AL38" s="215">
        <f t="shared" si="19"/>
        <v>-1.0579057842472324</v>
      </c>
      <c r="AM38" s="209">
        <f t="shared" si="20"/>
        <v>4368.5481430205164</v>
      </c>
      <c r="AN38" s="193">
        <f t="shared" si="21"/>
        <v>4231.5340298322772</v>
      </c>
      <c r="AO38" s="180">
        <f t="shared" si="22"/>
        <v>0.10649519549098657</v>
      </c>
      <c r="AP38" s="231">
        <f t="shared" si="23"/>
        <v>8600.1886680482839</v>
      </c>
      <c r="AQ38" s="139"/>
      <c r="AR38" s="59" t="str">
        <f t="shared" si="24"/>
        <v>P</v>
      </c>
      <c r="AS38" s="51" t="str">
        <f t="shared" si="35"/>
        <v>BP</v>
      </c>
      <c r="AT38" s="106" t="str">
        <f>IF(C38="","",IF(LEN(AS38)&lt;2,"",LOOKUP(AS38,'Betting Systems'!$B$4:$B$7,'Betting Systems'!$C$4:$C$7)))</f>
        <v>B</v>
      </c>
      <c r="AU38" s="31">
        <f t="shared" si="46"/>
        <v>1</v>
      </c>
      <c r="AV38" s="51" t="str">
        <f t="shared" si="47"/>
        <v>BBP</v>
      </c>
      <c r="AW38" s="106" t="str">
        <f>IF($C38="","",IF(LEN(AV38)&lt;3,"",LOOKUP(AV38,'Betting Systems'!$E$4:$E$11,'Betting Systems'!$F$4:$F$11)))</f>
        <v>B</v>
      </c>
      <c r="AX38" s="52">
        <f t="shared" si="48"/>
        <v>1</v>
      </c>
      <c r="AY38" s="126" t="str">
        <f t="shared" si="50"/>
        <v>BBBBP</v>
      </c>
      <c r="AZ38" s="123" t="str">
        <f>IF($C38="","",IF(LEN(AY38)&lt;5,"",LOOKUP(AY38,'Betting Systems'!$H$4:$H$35,'Betting Systems'!$I$4:$I$35)))</f>
        <v>B</v>
      </c>
      <c r="BA38" s="125">
        <f t="shared" si="49"/>
        <v>1</v>
      </c>
      <c r="BC38" s="51">
        <f t="shared" si="36"/>
        <v>18</v>
      </c>
      <c r="BD38" s="255">
        <f t="shared" si="37"/>
        <v>18</v>
      </c>
      <c r="BE38" s="255">
        <f t="shared" si="38"/>
        <v>17</v>
      </c>
      <c r="BF38" s="255">
        <f t="shared" si="39"/>
        <v>22</v>
      </c>
      <c r="BG38" s="255">
        <f t="shared" si="40"/>
        <v>19</v>
      </c>
      <c r="BH38" s="255">
        <f t="shared" si="41"/>
        <v>19</v>
      </c>
      <c r="BI38" s="255">
        <f t="shared" si="42"/>
        <v>21</v>
      </c>
      <c r="BJ38" s="255">
        <f t="shared" si="43"/>
        <v>23</v>
      </c>
      <c r="BK38" s="255">
        <f t="shared" si="44"/>
        <v>20</v>
      </c>
      <c r="BL38" s="31">
        <f t="shared" si="45"/>
        <v>85</v>
      </c>
      <c r="BM38" s="475">
        <v>-1.2641627743603685E-2</v>
      </c>
      <c r="BN38" s="466">
        <v>-1.0302189569872807E-2</v>
      </c>
      <c r="BO38" s="476">
        <v>-0.14599958314690234</v>
      </c>
      <c r="BP38" s="333">
        <v>0.44623471852592572</v>
      </c>
      <c r="BQ38" s="302">
        <v>0.45887634626952939</v>
      </c>
      <c r="BR38" s="334">
        <v>9.48889352060691E-2</v>
      </c>
      <c r="BS38" s="339">
        <f t="shared" si="26"/>
        <v>-1.0302189569872806</v>
      </c>
      <c r="BT38" s="343">
        <f t="shared" si="27"/>
        <v>4370.8769037100674</v>
      </c>
      <c r="BU38" s="341">
        <f t="shared" si="28"/>
        <v>4231.6672450566621</v>
      </c>
      <c r="BV38" s="341">
        <f t="shared" si="29"/>
        <v>0.10071047569578015</v>
      </c>
      <c r="BW38" s="344">
        <f t="shared" si="30"/>
        <v>8602.6448592424258</v>
      </c>
    </row>
    <row r="39" spans="2:75" x14ac:dyDescent="0.25">
      <c r="B39" s="172">
        <v>34</v>
      </c>
      <c r="C39" s="173">
        <f>IF(Risk!C55="","",Risk!C55)</f>
        <v>9</v>
      </c>
      <c r="D39" s="174" t="str">
        <f>IF(Risk!D55="","",Risk!D55)</f>
        <v>J</v>
      </c>
      <c r="E39" s="174">
        <f>IF(Risk!E55="","",Risk!E55)</f>
        <v>8</v>
      </c>
      <c r="F39" s="174">
        <f>IF(Risk!F55="","",Risk!F55)</f>
        <v>0</v>
      </c>
      <c r="G39" s="174" t="str">
        <f>IF(Risk!G55="","",Risk!G55)</f>
        <v>K</v>
      </c>
      <c r="H39" s="178" t="str">
        <f>IF(Risk!H55="","",Risk!H55)</f>
        <v/>
      </c>
      <c r="I39" s="173">
        <f t="shared" si="2"/>
        <v>9</v>
      </c>
      <c r="J39" s="174">
        <f t="shared" si="3"/>
        <v>0</v>
      </c>
      <c r="K39" s="174">
        <f t="shared" si="4"/>
        <v>8</v>
      </c>
      <c r="L39" s="174">
        <f t="shared" si="5"/>
        <v>0</v>
      </c>
      <c r="M39" s="174">
        <f t="shared" si="6"/>
        <v>0</v>
      </c>
      <c r="N39" s="175" t="str">
        <f t="shared" si="7"/>
        <v/>
      </c>
      <c r="O39" s="176">
        <f t="shared" si="8"/>
        <v>7</v>
      </c>
      <c r="P39" s="177">
        <f t="shared" si="9"/>
        <v>0</v>
      </c>
      <c r="Q39" s="465">
        <f t="shared" si="10"/>
        <v>7</v>
      </c>
      <c r="R39" s="464">
        <f t="shared" si="11"/>
        <v>0</v>
      </c>
      <c r="S39" s="417" t="str">
        <f t="shared" si="12"/>
        <v>P</v>
      </c>
      <c r="T39" s="167" t="str">
        <f>Risk!Q55</f>
        <v>P</v>
      </c>
      <c r="U39" s="485">
        <f>IF(C39="","",SUM(Risk!I55:K55))</f>
        <v>100</v>
      </c>
      <c r="V39" s="168">
        <f t="shared" si="31"/>
        <v>100</v>
      </c>
      <c r="W39" s="155">
        <f t="shared" si="32"/>
        <v>2720</v>
      </c>
      <c r="X39" s="179">
        <f t="shared" si="33"/>
        <v>-1.2350813289165785</v>
      </c>
      <c r="Y39" s="180">
        <f t="shared" si="34"/>
        <v>-132.88795020765752</v>
      </c>
      <c r="Z39" s="158">
        <f>Risk!I55</f>
        <v>100</v>
      </c>
      <c r="AA39" s="155">
        <f>Risk!J55</f>
        <v>0</v>
      </c>
      <c r="AB39" s="192">
        <f>Risk!K55</f>
        <v>0</v>
      </c>
      <c r="AC39" s="158">
        <f t="shared" si="13"/>
        <v>100</v>
      </c>
      <c r="AD39" s="155">
        <f t="shared" si="14"/>
        <v>0</v>
      </c>
      <c r="AE39" s="159">
        <f t="shared" si="15"/>
        <v>0</v>
      </c>
      <c r="AF39" s="220">
        <f t="shared" si="16"/>
        <v>100</v>
      </c>
      <c r="AG39" s="193">
        <f t="shared" si="17"/>
        <v>-100</v>
      </c>
      <c r="AH39" s="197">
        <f t="shared" si="18"/>
        <v>0</v>
      </c>
      <c r="AI39" s="202">
        <f>CA!$E$5</f>
        <v>0.44624660934359561</v>
      </c>
      <c r="AJ39" s="201">
        <f>CA!$E$4</f>
        <v>0.45859742263276138</v>
      </c>
      <c r="AK39" s="205">
        <f>CA!$E$6</f>
        <v>9.5155968023640194E-2</v>
      </c>
      <c r="AL39" s="215">
        <f t="shared" si="19"/>
        <v>-1.2350813289165785</v>
      </c>
      <c r="AM39" s="209">
        <f t="shared" si="20"/>
        <v>4573.3769806252649</v>
      </c>
      <c r="AN39" s="193">
        <f t="shared" si="21"/>
        <v>4473.3927598721466</v>
      </c>
      <c r="AO39" s="180">
        <f t="shared" si="22"/>
        <v>0.14515337711976536</v>
      </c>
      <c r="AP39" s="231">
        <f t="shared" si="23"/>
        <v>9046.9148938745311</v>
      </c>
      <c r="AQ39" s="139"/>
      <c r="AR39" s="59" t="str">
        <f t="shared" ref="AR39:AR70" si="51">IF(S39="T",AR38,S39)</f>
        <v>P</v>
      </c>
      <c r="AS39" s="51" t="str">
        <f t="shared" si="35"/>
        <v>PP</v>
      </c>
      <c r="AT39" s="106" t="str">
        <f>IF(C39="","",IF(LEN(AS39)&lt;2,"",LOOKUP(AS39,'Betting Systems'!$B$4:$B$7,'Betting Systems'!$C$4:$C$7)))</f>
        <v>P</v>
      </c>
      <c r="AU39" s="31">
        <f t="shared" si="46"/>
        <v>1</v>
      </c>
      <c r="AV39" s="51" t="str">
        <f t="shared" si="47"/>
        <v>BPP</v>
      </c>
      <c r="AW39" s="106" t="str">
        <f>IF($C39="","",IF(LEN(AV39)&lt;3,"",LOOKUP(AV39,'Betting Systems'!$E$4:$E$11,'Betting Systems'!$F$4:$F$11)))</f>
        <v>B</v>
      </c>
      <c r="AX39" s="52">
        <f t="shared" si="48"/>
        <v>0</v>
      </c>
      <c r="AY39" s="126" t="str">
        <f t="shared" si="50"/>
        <v>BBBPP</v>
      </c>
      <c r="AZ39" s="123" t="str">
        <f>IF($C39="","",IF(LEN(AY39)&lt;5,"",LOOKUP(AY39,'Betting Systems'!$H$4:$H$35,'Betting Systems'!$I$4:$I$35)))</f>
        <v/>
      </c>
      <c r="BA39" s="125" t="str">
        <f t="shared" si="49"/>
        <v/>
      </c>
      <c r="BC39" s="51">
        <f t="shared" si="36"/>
        <v>18</v>
      </c>
      <c r="BD39" s="255">
        <f t="shared" si="37"/>
        <v>18</v>
      </c>
      <c r="BE39" s="255">
        <f t="shared" si="38"/>
        <v>17</v>
      </c>
      <c r="BF39" s="255">
        <f t="shared" si="39"/>
        <v>20</v>
      </c>
      <c r="BG39" s="255">
        <f t="shared" si="40"/>
        <v>18</v>
      </c>
      <c r="BH39" s="255">
        <f t="shared" si="41"/>
        <v>19</v>
      </c>
      <c r="BI39" s="255">
        <f t="shared" si="42"/>
        <v>20</v>
      </c>
      <c r="BJ39" s="255">
        <f t="shared" si="43"/>
        <v>23</v>
      </c>
      <c r="BK39" s="255">
        <f t="shared" si="44"/>
        <v>20</v>
      </c>
      <c r="BL39" s="31">
        <f t="shared" si="45"/>
        <v>85</v>
      </c>
      <c r="BM39" s="475">
        <v>-1.2641404892536037E-2</v>
      </c>
      <c r="BN39" s="466">
        <v>-1.0302520815510044E-2</v>
      </c>
      <c r="BO39" s="476">
        <v>-0.14604061085067155</v>
      </c>
      <c r="BP39" s="333">
        <v>0.44623710926838517</v>
      </c>
      <c r="BQ39" s="302">
        <v>0.45887851416092118</v>
      </c>
      <c r="BR39" s="334">
        <v>9.4884376572329343E-2</v>
      </c>
      <c r="BS39" s="339">
        <f t="shared" si="26"/>
        <v>-1.2641404892536037</v>
      </c>
      <c r="BT39" s="343">
        <f t="shared" si="27"/>
        <v>4575.9054819480771</v>
      </c>
      <c r="BU39" s="341">
        <f t="shared" si="28"/>
        <v>4473.5010710787983</v>
      </c>
      <c r="BV39" s="341">
        <f t="shared" si="29"/>
        <v>0.15163008961955415</v>
      </c>
      <c r="BW39" s="344">
        <f t="shared" si="30"/>
        <v>9049.5581831164945</v>
      </c>
    </row>
    <row r="40" spans="2:75" x14ac:dyDescent="0.25">
      <c r="B40" s="172">
        <v>35</v>
      </c>
      <c r="C40" s="173">
        <f>IF(Risk!C56="","",Risk!C56)</f>
        <v>9</v>
      </c>
      <c r="D40" s="174" t="str">
        <f>IF(Risk!D56="","",Risk!D56)</f>
        <v>K</v>
      </c>
      <c r="E40" s="174">
        <f>IF(Risk!E56="","",Risk!E56)</f>
        <v>0</v>
      </c>
      <c r="F40" s="174">
        <f>IF(Risk!F56="","",Risk!F56)</f>
        <v>2</v>
      </c>
      <c r="G40" s="174" t="str">
        <f>IF(Risk!G56="","",Risk!G56)</f>
        <v/>
      </c>
      <c r="H40" s="178" t="str">
        <f>IF(Risk!H56="","",Risk!H56)</f>
        <v/>
      </c>
      <c r="I40" s="173">
        <f t="shared" si="2"/>
        <v>9</v>
      </c>
      <c r="J40" s="174">
        <f t="shared" si="3"/>
        <v>0</v>
      </c>
      <c r="K40" s="174">
        <f t="shared" si="4"/>
        <v>0</v>
      </c>
      <c r="L40" s="174">
        <f t="shared" si="5"/>
        <v>2</v>
      </c>
      <c r="M40" s="174" t="str">
        <f t="shared" si="6"/>
        <v/>
      </c>
      <c r="N40" s="175" t="str">
        <f t="shared" si="7"/>
        <v/>
      </c>
      <c r="O40" s="176">
        <f t="shared" si="8"/>
        <v>9</v>
      </c>
      <c r="P40" s="177">
        <f t="shared" si="9"/>
        <v>2</v>
      </c>
      <c r="Q40" s="465">
        <f t="shared" si="10"/>
        <v>9</v>
      </c>
      <c r="R40" s="464">
        <f t="shared" si="11"/>
        <v>2</v>
      </c>
      <c r="S40" s="417" t="str">
        <f t="shared" si="12"/>
        <v>P</v>
      </c>
      <c r="T40" s="167" t="str">
        <f>Risk!Q56</f>
        <v>P</v>
      </c>
      <c r="U40" s="485">
        <f>IF(C40="","",SUM(Risk!I56:K56))</f>
        <v>100</v>
      </c>
      <c r="V40" s="168">
        <f t="shared" si="31"/>
        <v>100</v>
      </c>
      <c r="W40" s="155">
        <f t="shared" si="32"/>
        <v>2820</v>
      </c>
      <c r="X40" s="179">
        <f t="shared" si="33"/>
        <v>-1.2350813289165785</v>
      </c>
      <c r="Y40" s="180">
        <f t="shared" si="34"/>
        <v>-134.1230315365741</v>
      </c>
      <c r="Z40" s="158">
        <f>Risk!I56</f>
        <v>100</v>
      </c>
      <c r="AA40" s="155">
        <f>Risk!J56</f>
        <v>0</v>
      </c>
      <c r="AB40" s="192">
        <f>Risk!K56</f>
        <v>0</v>
      </c>
      <c r="AC40" s="158">
        <f t="shared" si="13"/>
        <v>100</v>
      </c>
      <c r="AD40" s="155">
        <f t="shared" si="14"/>
        <v>0</v>
      </c>
      <c r="AE40" s="159">
        <f t="shared" si="15"/>
        <v>0</v>
      </c>
      <c r="AF40" s="220">
        <f t="shared" si="16"/>
        <v>100</v>
      </c>
      <c r="AG40" s="193">
        <f t="shared" si="17"/>
        <v>-100</v>
      </c>
      <c r="AH40" s="197">
        <f t="shared" si="18"/>
        <v>0</v>
      </c>
      <c r="AI40" s="202">
        <f>CA!$E$5</f>
        <v>0.44624660934359561</v>
      </c>
      <c r="AJ40" s="201">
        <f>CA!$E$4</f>
        <v>0.45859742263276138</v>
      </c>
      <c r="AK40" s="205">
        <f>CA!$E$6</f>
        <v>9.5155968023640194E-2</v>
      </c>
      <c r="AL40" s="215">
        <f t="shared" si="19"/>
        <v>-1.2350813289165785</v>
      </c>
      <c r="AM40" s="209">
        <f t="shared" si="20"/>
        <v>4573.3769806252649</v>
      </c>
      <c r="AN40" s="193">
        <f t="shared" si="21"/>
        <v>4473.3927598721466</v>
      </c>
      <c r="AO40" s="180">
        <f t="shared" si="22"/>
        <v>0.14515337711976536</v>
      </c>
      <c r="AP40" s="231">
        <f t="shared" si="23"/>
        <v>9046.9148938745311</v>
      </c>
      <c r="AQ40" s="139"/>
      <c r="AR40" s="59" t="str">
        <f t="shared" si="51"/>
        <v>P</v>
      </c>
      <c r="AS40" s="51" t="str">
        <f t="shared" ref="AS40:AS71" si="52">IF(C40="","",AR38&amp;AR39)</f>
        <v>PP</v>
      </c>
      <c r="AT40" s="106" t="str">
        <f>IF(C40="","",IF(LEN(AS40)&lt;2,"",LOOKUP(AS40,'Betting Systems'!$B$4:$B$7,'Betting Systems'!$C$4:$C$7)))</f>
        <v>P</v>
      </c>
      <c r="AU40" s="31">
        <f t="shared" si="46"/>
        <v>1</v>
      </c>
      <c r="AV40" s="51" t="str">
        <f t="shared" si="47"/>
        <v>PPP</v>
      </c>
      <c r="AW40" s="106" t="str">
        <f>IF($C40="","",IF(LEN(AV40)&lt;3,"",LOOKUP(AV40,'Betting Systems'!$E$4:$E$11,'Betting Systems'!$F$4:$F$11)))</f>
        <v>P</v>
      </c>
      <c r="AX40" s="52">
        <f t="shared" si="48"/>
        <v>1</v>
      </c>
      <c r="AY40" s="126" t="str">
        <f t="shared" si="50"/>
        <v>BBPPP</v>
      </c>
      <c r="AZ40" s="123" t="str">
        <f>IF($C40="","",IF(LEN(AY40)&lt;5,"",LOOKUP(AY40,'Betting Systems'!$H$4:$H$35,'Betting Systems'!$I$4:$I$35)))</f>
        <v>P</v>
      </c>
      <c r="BA40" s="125">
        <f t="shared" si="49"/>
        <v>1</v>
      </c>
      <c r="BC40" s="51">
        <f t="shared" si="36"/>
        <v>18</v>
      </c>
      <c r="BD40" s="255">
        <f t="shared" si="37"/>
        <v>18</v>
      </c>
      <c r="BE40" s="255">
        <f t="shared" si="38"/>
        <v>17</v>
      </c>
      <c r="BF40" s="255">
        <f t="shared" si="39"/>
        <v>20</v>
      </c>
      <c r="BG40" s="255">
        <f t="shared" si="40"/>
        <v>18</v>
      </c>
      <c r="BH40" s="255">
        <f t="shared" si="41"/>
        <v>19</v>
      </c>
      <c r="BI40" s="255">
        <f t="shared" si="42"/>
        <v>20</v>
      </c>
      <c r="BJ40" s="255">
        <f t="shared" si="43"/>
        <v>22</v>
      </c>
      <c r="BK40" s="255">
        <f t="shared" si="44"/>
        <v>19</v>
      </c>
      <c r="BL40" s="31">
        <f t="shared" si="45"/>
        <v>82</v>
      </c>
      <c r="BM40" s="475">
        <v>-1.2641290055222618E-2</v>
      </c>
      <c r="BN40" s="466">
        <v>-1.0302695563442921E-2</v>
      </c>
      <c r="BO40" s="476">
        <v>-0.14606321220872198</v>
      </c>
      <c r="BP40" s="333">
        <v>0.44623842231808775</v>
      </c>
      <c r="BQ40" s="302">
        <v>0.45887971237331038</v>
      </c>
      <c r="BR40" s="334">
        <v>9.4881865310334518E-2</v>
      </c>
      <c r="BS40" s="339">
        <f t="shared" si="26"/>
        <v>-1.2641290055222618</v>
      </c>
      <c r="BT40" s="343">
        <f t="shared" si="27"/>
        <v>4575.91790866678</v>
      </c>
      <c r="BU40" s="341">
        <f t="shared" si="28"/>
        <v>4473.5137927829046</v>
      </c>
      <c r="BV40" s="341">
        <f t="shared" si="29"/>
        <v>0.15162332169736181</v>
      </c>
      <c r="BW40" s="344">
        <f t="shared" si="30"/>
        <v>9049.5833247713817</v>
      </c>
    </row>
    <row r="41" spans="2:75" x14ac:dyDescent="0.25">
      <c r="B41" s="172">
        <v>36</v>
      </c>
      <c r="C41" s="173">
        <f>IF(Risk!C57="","",Risk!C57)</f>
        <v>7</v>
      </c>
      <c r="D41" s="174" t="str">
        <f>IF(Risk!D57="","",Risk!D57)</f>
        <v>Q</v>
      </c>
      <c r="E41" s="174">
        <f>IF(Risk!E57="","",Risk!E57)</f>
        <v>6</v>
      </c>
      <c r="F41" s="174">
        <f>IF(Risk!F57="","",Risk!F57)</f>
        <v>0</v>
      </c>
      <c r="G41" s="174" t="str">
        <f>IF(Risk!G57="","",Risk!G57)</f>
        <v>Q</v>
      </c>
      <c r="H41" s="178">
        <f>IF(Risk!H57="","",Risk!H57)</f>
        <v>0</v>
      </c>
      <c r="I41" s="173">
        <f t="shared" si="2"/>
        <v>7</v>
      </c>
      <c r="J41" s="174">
        <f t="shared" si="3"/>
        <v>0</v>
      </c>
      <c r="K41" s="174">
        <f t="shared" si="4"/>
        <v>6</v>
      </c>
      <c r="L41" s="174">
        <f t="shared" si="5"/>
        <v>0</v>
      </c>
      <c r="M41" s="174">
        <f t="shared" si="6"/>
        <v>0</v>
      </c>
      <c r="N41" s="175">
        <f t="shared" si="7"/>
        <v>0</v>
      </c>
      <c r="O41" s="176">
        <f t="shared" si="8"/>
        <v>3</v>
      </c>
      <c r="P41" s="177">
        <f t="shared" si="9"/>
        <v>0</v>
      </c>
      <c r="Q41" s="465">
        <f t="shared" si="10"/>
        <v>3</v>
      </c>
      <c r="R41" s="464">
        <f t="shared" si="11"/>
        <v>0</v>
      </c>
      <c r="S41" s="417" t="str">
        <f t="shared" si="12"/>
        <v>P</v>
      </c>
      <c r="T41" s="167" t="str">
        <f>Risk!Q57</f>
        <v>P</v>
      </c>
      <c r="U41" s="485">
        <f>IF(C41="","",SUM(Risk!I57:K57))</f>
        <v>100</v>
      </c>
      <c r="V41" s="168">
        <f t="shared" si="31"/>
        <v>100</v>
      </c>
      <c r="W41" s="155">
        <f t="shared" si="32"/>
        <v>2920</v>
      </c>
      <c r="X41" s="179">
        <f t="shared" si="33"/>
        <v>-1.2350813289165785</v>
      </c>
      <c r="Y41" s="180">
        <f t="shared" si="34"/>
        <v>-135.35811286549068</v>
      </c>
      <c r="Z41" s="158">
        <f>Risk!I57</f>
        <v>100</v>
      </c>
      <c r="AA41" s="155">
        <f>Risk!J57</f>
        <v>0</v>
      </c>
      <c r="AB41" s="192">
        <f>Risk!K57</f>
        <v>0</v>
      </c>
      <c r="AC41" s="158">
        <f t="shared" si="13"/>
        <v>100</v>
      </c>
      <c r="AD41" s="155">
        <f t="shared" si="14"/>
        <v>0</v>
      </c>
      <c r="AE41" s="159">
        <f t="shared" si="15"/>
        <v>0</v>
      </c>
      <c r="AF41" s="220">
        <f t="shared" si="16"/>
        <v>100</v>
      </c>
      <c r="AG41" s="193">
        <f t="shared" si="17"/>
        <v>-100</v>
      </c>
      <c r="AH41" s="197">
        <f t="shared" si="18"/>
        <v>0</v>
      </c>
      <c r="AI41" s="202">
        <f>CA!$E$5</f>
        <v>0.44624660934359561</v>
      </c>
      <c r="AJ41" s="201">
        <f>CA!$E$4</f>
        <v>0.45859742263276138</v>
      </c>
      <c r="AK41" s="205">
        <f>CA!$E$6</f>
        <v>9.5155968023640194E-2</v>
      </c>
      <c r="AL41" s="215">
        <f t="shared" si="19"/>
        <v>-1.2350813289165785</v>
      </c>
      <c r="AM41" s="209">
        <f t="shared" si="20"/>
        <v>4573.3769806252649</v>
      </c>
      <c r="AN41" s="193">
        <f t="shared" si="21"/>
        <v>4473.3927598721466</v>
      </c>
      <c r="AO41" s="180">
        <f t="shared" si="22"/>
        <v>0.14515337711976536</v>
      </c>
      <c r="AP41" s="231">
        <f t="shared" si="23"/>
        <v>9046.9148938745311</v>
      </c>
      <c r="AQ41" s="139"/>
      <c r="AR41" s="59" t="str">
        <f t="shared" si="51"/>
        <v>P</v>
      </c>
      <c r="AS41" s="51" t="str">
        <f t="shared" si="52"/>
        <v>PP</v>
      </c>
      <c r="AT41" s="106" t="str">
        <f>IF(C41="","",IF(LEN(AS41)&lt;2,"",LOOKUP(AS41,'Betting Systems'!$B$4:$B$7,'Betting Systems'!$C$4:$C$7)))</f>
        <v>P</v>
      </c>
      <c r="AU41" s="31">
        <f t="shared" ref="AU41:AU72" si="53">IF(LEN(AS41)&lt;2,"",IF(T41="","",IF(T41=AT41,1,0)))</f>
        <v>1</v>
      </c>
      <c r="AV41" s="51" t="str">
        <f t="shared" ref="AV41:AV72" si="54">IF($C41="","",$AR38&amp;$AR39&amp;$AR40)</f>
        <v>PPP</v>
      </c>
      <c r="AW41" s="106" t="str">
        <f>IF($C41="","",IF(LEN(AV41)&lt;3,"",LOOKUP(AV41,'Betting Systems'!$E$4:$E$11,'Betting Systems'!$F$4:$F$11)))</f>
        <v>P</v>
      </c>
      <c r="AX41" s="52">
        <f t="shared" si="48"/>
        <v>1</v>
      </c>
      <c r="AY41" s="126" t="str">
        <f t="shared" si="50"/>
        <v>BPPPP</v>
      </c>
      <c r="AZ41" s="123" t="str">
        <f>IF($C41="","",IF(LEN(AY41)&lt;5,"",LOOKUP(AY41,'Betting Systems'!$H$4:$H$35,'Betting Systems'!$I$4:$I$35)))</f>
        <v>P</v>
      </c>
      <c r="BA41" s="125">
        <f t="shared" si="49"/>
        <v>1</v>
      </c>
      <c r="BC41" s="51">
        <f t="shared" si="36"/>
        <v>18</v>
      </c>
      <c r="BD41" s="255">
        <f t="shared" si="37"/>
        <v>17</v>
      </c>
      <c r="BE41" s="255">
        <f t="shared" si="38"/>
        <v>17</v>
      </c>
      <c r="BF41" s="255">
        <f t="shared" si="39"/>
        <v>20</v>
      </c>
      <c r="BG41" s="255">
        <f t="shared" si="40"/>
        <v>18</v>
      </c>
      <c r="BH41" s="255">
        <f t="shared" si="41"/>
        <v>19</v>
      </c>
      <c r="BI41" s="255">
        <f t="shared" si="42"/>
        <v>20</v>
      </c>
      <c r="BJ41" s="255">
        <f t="shared" si="43"/>
        <v>22</v>
      </c>
      <c r="BK41" s="255">
        <f t="shared" si="44"/>
        <v>18</v>
      </c>
      <c r="BL41" s="31">
        <f t="shared" si="45"/>
        <v>80</v>
      </c>
      <c r="BM41" s="475">
        <v>-1.2641712652214821E-2</v>
      </c>
      <c r="BN41" s="466">
        <v>-1.0302321822412053E-2</v>
      </c>
      <c r="BO41" s="476">
        <v>-0.14607699698235385</v>
      </c>
      <c r="BP41" s="333">
        <v>0.44623897684032227</v>
      </c>
      <c r="BQ41" s="302">
        <v>0.45888068949253707</v>
      </c>
      <c r="BR41" s="334">
        <v>9.4880333668813183E-2</v>
      </c>
      <c r="BS41" s="339">
        <f t="shared" si="26"/>
        <v>-1.264171265221482</v>
      </c>
      <c r="BT41" s="343">
        <f t="shared" si="27"/>
        <v>4575.9274142362765</v>
      </c>
      <c r="BU41" s="341">
        <f t="shared" si="28"/>
        <v>4473.5194890928988</v>
      </c>
      <c r="BV41" s="341">
        <f t="shared" si="29"/>
        <v>0.15163101160937512</v>
      </c>
      <c r="BW41" s="344">
        <f t="shared" si="30"/>
        <v>9049.5985343407847</v>
      </c>
    </row>
    <row r="42" spans="2:75" x14ac:dyDescent="0.25">
      <c r="B42" s="172">
        <v>37</v>
      </c>
      <c r="C42" s="173" t="str">
        <f>IF(Risk!C58="","",Risk!C58)</f>
        <v>Q</v>
      </c>
      <c r="D42" s="174">
        <f>IF(Risk!D58="","",Risk!D58)</f>
        <v>4</v>
      </c>
      <c r="E42" s="174">
        <f>IF(Risk!E58="","",Risk!E58)</f>
        <v>2</v>
      </c>
      <c r="F42" s="174" t="str">
        <f>IF(Risk!F58="","",Risk!F58)</f>
        <v>Q</v>
      </c>
      <c r="G42" s="174">
        <f>IF(Risk!G58="","",Risk!G58)</f>
        <v>6</v>
      </c>
      <c r="H42" s="178">
        <f>IF(Risk!H58="","",Risk!H58)</f>
        <v>0</v>
      </c>
      <c r="I42" s="173">
        <f t="shared" si="2"/>
        <v>0</v>
      </c>
      <c r="J42" s="174">
        <f t="shared" si="3"/>
        <v>4</v>
      </c>
      <c r="K42" s="174">
        <f t="shared" si="4"/>
        <v>2</v>
      </c>
      <c r="L42" s="174">
        <f t="shared" si="5"/>
        <v>0</v>
      </c>
      <c r="M42" s="174">
        <f t="shared" si="6"/>
        <v>6</v>
      </c>
      <c r="N42" s="175">
        <f t="shared" si="7"/>
        <v>0</v>
      </c>
      <c r="O42" s="176">
        <f t="shared" si="8"/>
        <v>2</v>
      </c>
      <c r="P42" s="177">
        <f t="shared" si="9"/>
        <v>4</v>
      </c>
      <c r="Q42" s="465">
        <f t="shared" si="10"/>
        <v>8</v>
      </c>
      <c r="R42" s="464">
        <f t="shared" si="11"/>
        <v>4</v>
      </c>
      <c r="S42" s="417" t="str">
        <f t="shared" si="12"/>
        <v>P</v>
      </c>
      <c r="T42" s="167" t="str">
        <f>Risk!Q58</f>
        <v>B</v>
      </c>
      <c r="U42" s="485">
        <f>IF(C42="","",SUM(Risk!I58:K58))</f>
        <v>100</v>
      </c>
      <c r="V42" s="168">
        <f t="shared" si="31"/>
        <v>-100</v>
      </c>
      <c r="W42" s="155">
        <f t="shared" si="32"/>
        <v>2820</v>
      </c>
      <c r="X42" s="179">
        <f t="shared" si="33"/>
        <v>-1.0579057842472324</v>
      </c>
      <c r="Y42" s="180">
        <f t="shared" si="34"/>
        <v>-136.41601864973791</v>
      </c>
      <c r="Z42" s="158">
        <f>Risk!I58</f>
        <v>0</v>
      </c>
      <c r="AA42" s="155">
        <f>Risk!J58</f>
        <v>100</v>
      </c>
      <c r="AB42" s="192">
        <f>Risk!K58</f>
        <v>0</v>
      </c>
      <c r="AC42" s="158">
        <f t="shared" si="13"/>
        <v>0</v>
      </c>
      <c r="AD42" s="155">
        <f t="shared" si="14"/>
        <v>-100</v>
      </c>
      <c r="AE42" s="159">
        <f t="shared" si="15"/>
        <v>0</v>
      </c>
      <c r="AF42" s="220">
        <f t="shared" si="16"/>
        <v>-100</v>
      </c>
      <c r="AG42" s="193">
        <f t="shared" si="17"/>
        <v>95</v>
      </c>
      <c r="AH42" s="197">
        <f t="shared" si="18"/>
        <v>0</v>
      </c>
      <c r="AI42" s="202">
        <f>CA!$E$5</f>
        <v>0.44624660934359561</v>
      </c>
      <c r="AJ42" s="201">
        <f>CA!$E$4</f>
        <v>0.45859742263276138</v>
      </c>
      <c r="AK42" s="205">
        <f>CA!$E$6</f>
        <v>9.5155968023640194E-2</v>
      </c>
      <c r="AL42" s="215">
        <f t="shared" si="19"/>
        <v>-1.0579057842472324</v>
      </c>
      <c r="AM42" s="209">
        <f t="shared" si="20"/>
        <v>4368.5481430205164</v>
      </c>
      <c r="AN42" s="193">
        <f t="shared" si="21"/>
        <v>4231.5340298322772</v>
      </c>
      <c r="AO42" s="180">
        <f t="shared" si="22"/>
        <v>0.10649519549098657</v>
      </c>
      <c r="AP42" s="231">
        <f t="shared" si="23"/>
        <v>8600.1886680482839</v>
      </c>
      <c r="AQ42" s="139"/>
      <c r="AR42" s="59" t="str">
        <f t="shared" si="51"/>
        <v>P</v>
      </c>
      <c r="AS42" s="51" t="str">
        <f t="shared" si="52"/>
        <v>PP</v>
      </c>
      <c r="AT42" s="106" t="str">
        <f>IF(C42="","",IF(LEN(AS42)&lt;2,"",LOOKUP(AS42,'Betting Systems'!$B$4:$B$7,'Betting Systems'!$C$4:$C$7)))</f>
        <v>P</v>
      </c>
      <c r="AU42" s="31">
        <f t="shared" si="53"/>
        <v>0</v>
      </c>
      <c r="AV42" s="51" t="str">
        <f t="shared" si="54"/>
        <v>PPP</v>
      </c>
      <c r="AW42" s="106" t="str">
        <f>IF($C42="","",IF(LEN(AV42)&lt;3,"",LOOKUP(AV42,'Betting Systems'!$E$4:$E$11,'Betting Systems'!$F$4:$F$11)))</f>
        <v>P</v>
      </c>
      <c r="AX42" s="52">
        <f t="shared" si="48"/>
        <v>0</v>
      </c>
      <c r="AY42" s="126" t="str">
        <f t="shared" si="50"/>
        <v>PPPPP</v>
      </c>
      <c r="AZ42" s="123" t="str">
        <f>IF($C42="","",IF(LEN(AY42)&lt;5,"",LOOKUP(AY42,'Betting Systems'!$H$4:$H$35,'Betting Systems'!$I$4:$I$35)))</f>
        <v>P</v>
      </c>
      <c r="BA42" s="125">
        <f t="shared" si="49"/>
        <v>0</v>
      </c>
      <c r="BC42" s="51">
        <f t="shared" si="36"/>
        <v>18</v>
      </c>
      <c r="BD42" s="255">
        <f t="shared" si="37"/>
        <v>17</v>
      </c>
      <c r="BE42" s="255">
        <f t="shared" si="38"/>
        <v>17</v>
      </c>
      <c r="BF42" s="255">
        <f t="shared" si="39"/>
        <v>20</v>
      </c>
      <c r="BG42" s="255">
        <f t="shared" si="40"/>
        <v>18</v>
      </c>
      <c r="BH42" s="255">
        <f t="shared" si="41"/>
        <v>18</v>
      </c>
      <c r="BI42" s="255">
        <f t="shared" si="42"/>
        <v>19</v>
      </c>
      <c r="BJ42" s="255">
        <f t="shared" si="43"/>
        <v>22</v>
      </c>
      <c r="BK42" s="255">
        <f t="shared" si="44"/>
        <v>18</v>
      </c>
      <c r="BL42" s="31">
        <f t="shared" si="45"/>
        <v>76</v>
      </c>
      <c r="BM42" s="475">
        <v>-1.2641549468777727E-2</v>
      </c>
      <c r="BN42" s="466">
        <v>-1.0302520243302499E-2</v>
      </c>
      <c r="BO42" s="476">
        <v>-0.14609115111711124</v>
      </c>
      <c r="BP42" s="333">
        <v>0.44623984477282636</v>
      </c>
      <c r="BQ42" s="302">
        <v>0.45888139424160407</v>
      </c>
      <c r="BR42" s="334">
        <v>9.4878760987164898E-2</v>
      </c>
      <c r="BS42" s="339">
        <f t="shared" si="26"/>
        <v>-1.0302520243302498</v>
      </c>
      <c r="BT42" s="343">
        <f t="shared" si="27"/>
        <v>4370.9241945995163</v>
      </c>
      <c r="BU42" s="341">
        <f t="shared" si="28"/>
        <v>4231.7167107838141</v>
      </c>
      <c r="BV42" s="341">
        <f t="shared" si="29"/>
        <v>0.10070614177538458</v>
      </c>
      <c r="BW42" s="344">
        <f t="shared" si="30"/>
        <v>8602.7416115251053</v>
      </c>
    </row>
    <row r="43" spans="2:75" x14ac:dyDescent="0.25">
      <c r="B43" s="172">
        <v>38</v>
      </c>
      <c r="C43" s="173">
        <f>IF(Risk!C59="","",Risk!C59)</f>
        <v>5</v>
      </c>
      <c r="D43" s="174">
        <f>IF(Risk!D59="","",Risk!D59)</f>
        <v>7</v>
      </c>
      <c r="E43" s="174" t="str">
        <f>IF(Risk!E59="","",Risk!E59)</f>
        <v>J</v>
      </c>
      <c r="F43" s="174">
        <f>IF(Risk!F59="","",Risk!F59)</f>
        <v>3</v>
      </c>
      <c r="G43" s="174">
        <f>IF(Risk!G59="","",Risk!G59)</f>
        <v>0</v>
      </c>
      <c r="H43" s="178" t="str">
        <f>IF(Risk!H59="","",Risk!H59)</f>
        <v>Q</v>
      </c>
      <c r="I43" s="173">
        <f t="shared" si="2"/>
        <v>5</v>
      </c>
      <c r="J43" s="174">
        <f t="shared" si="3"/>
        <v>7</v>
      </c>
      <c r="K43" s="174">
        <f t="shared" si="4"/>
        <v>0</v>
      </c>
      <c r="L43" s="174">
        <f t="shared" si="5"/>
        <v>3</v>
      </c>
      <c r="M43" s="174">
        <f t="shared" si="6"/>
        <v>0</v>
      </c>
      <c r="N43" s="175">
        <f t="shared" si="7"/>
        <v>0</v>
      </c>
      <c r="O43" s="176">
        <f t="shared" si="8"/>
        <v>5</v>
      </c>
      <c r="P43" s="177">
        <f t="shared" si="9"/>
        <v>0</v>
      </c>
      <c r="Q43" s="465">
        <f t="shared" si="10"/>
        <v>5</v>
      </c>
      <c r="R43" s="464">
        <f t="shared" si="11"/>
        <v>0</v>
      </c>
      <c r="S43" s="417" t="str">
        <f t="shared" si="12"/>
        <v>P</v>
      </c>
      <c r="T43" s="167" t="str">
        <f>Risk!Q59</f>
        <v>B</v>
      </c>
      <c r="U43" s="485">
        <f>IF(C43="","",SUM(Risk!I59:K59))</f>
        <v>100</v>
      </c>
      <c r="V43" s="168">
        <f t="shared" si="31"/>
        <v>-100</v>
      </c>
      <c r="W43" s="155">
        <f t="shared" si="32"/>
        <v>2720</v>
      </c>
      <c r="X43" s="179">
        <f t="shared" si="33"/>
        <v>-1.0579057842472324</v>
      </c>
      <c r="Y43" s="180">
        <f t="shared" si="34"/>
        <v>-137.47392443398513</v>
      </c>
      <c r="Z43" s="158">
        <f>Risk!I59</f>
        <v>0</v>
      </c>
      <c r="AA43" s="155">
        <f>Risk!J59</f>
        <v>100</v>
      </c>
      <c r="AB43" s="192">
        <f>Risk!K59</f>
        <v>0</v>
      </c>
      <c r="AC43" s="158">
        <f t="shared" si="13"/>
        <v>0</v>
      </c>
      <c r="AD43" s="155">
        <f t="shared" si="14"/>
        <v>-100</v>
      </c>
      <c r="AE43" s="159">
        <f t="shared" si="15"/>
        <v>0</v>
      </c>
      <c r="AF43" s="220">
        <f t="shared" si="16"/>
        <v>-100</v>
      </c>
      <c r="AG43" s="193">
        <f t="shared" si="17"/>
        <v>95</v>
      </c>
      <c r="AH43" s="197">
        <f t="shared" si="18"/>
        <v>0</v>
      </c>
      <c r="AI43" s="202">
        <f>CA!$E$5</f>
        <v>0.44624660934359561</v>
      </c>
      <c r="AJ43" s="201">
        <f>CA!$E$4</f>
        <v>0.45859742263276138</v>
      </c>
      <c r="AK43" s="205">
        <f>CA!$E$6</f>
        <v>9.5155968023640194E-2</v>
      </c>
      <c r="AL43" s="215">
        <f t="shared" si="19"/>
        <v>-1.0579057842472324</v>
      </c>
      <c r="AM43" s="209">
        <f t="shared" si="20"/>
        <v>4368.5481430205164</v>
      </c>
      <c r="AN43" s="193">
        <f t="shared" si="21"/>
        <v>4231.5340298322772</v>
      </c>
      <c r="AO43" s="180">
        <f t="shared" si="22"/>
        <v>0.10649519549098657</v>
      </c>
      <c r="AP43" s="231">
        <f t="shared" si="23"/>
        <v>8600.1886680482839</v>
      </c>
      <c r="AQ43" s="139"/>
      <c r="AR43" s="59" t="str">
        <f t="shared" si="51"/>
        <v>P</v>
      </c>
      <c r="AS43" s="51" t="str">
        <f t="shared" si="52"/>
        <v>PP</v>
      </c>
      <c r="AT43" s="106" t="str">
        <f>IF(C43="","",IF(LEN(AS43)&lt;2,"",LOOKUP(AS43,'Betting Systems'!$B$4:$B$7,'Betting Systems'!$C$4:$C$7)))</f>
        <v>P</v>
      </c>
      <c r="AU43" s="31">
        <f t="shared" si="53"/>
        <v>0</v>
      </c>
      <c r="AV43" s="51" t="str">
        <f t="shared" si="54"/>
        <v>PPP</v>
      </c>
      <c r="AW43" s="106" t="str">
        <f>IF($C43="","",IF(LEN(AV43)&lt;3,"",LOOKUP(AV43,'Betting Systems'!$E$4:$E$11,'Betting Systems'!$F$4:$F$11)))</f>
        <v>P</v>
      </c>
      <c r="AX43" s="52">
        <f t="shared" si="48"/>
        <v>0</v>
      </c>
      <c r="AY43" s="126" t="str">
        <f t="shared" ref="AY43:AY74" si="55">IF($C43="","",$AR38&amp;$AR39&amp;$AR40&amp;$AR41&amp;$AR42)</f>
        <v>PPPPP</v>
      </c>
      <c r="AZ43" s="123" t="str">
        <f>IF($C43="","",IF(LEN(AY43)&lt;5,"",LOOKUP(AY43,'Betting Systems'!$H$4:$H$35,'Betting Systems'!$I$4:$I$35)))</f>
        <v>P</v>
      </c>
      <c r="BA43" s="125">
        <f t="shared" si="49"/>
        <v>0</v>
      </c>
      <c r="BC43" s="51">
        <f t="shared" si="36"/>
        <v>18</v>
      </c>
      <c r="BD43" s="255">
        <f t="shared" si="37"/>
        <v>16</v>
      </c>
      <c r="BE43" s="255">
        <f t="shared" si="38"/>
        <v>17</v>
      </c>
      <c r="BF43" s="255">
        <f t="shared" si="39"/>
        <v>19</v>
      </c>
      <c r="BG43" s="255">
        <f t="shared" si="40"/>
        <v>18</v>
      </c>
      <c r="BH43" s="255">
        <f t="shared" si="41"/>
        <v>17</v>
      </c>
      <c r="BI43" s="255">
        <f t="shared" si="42"/>
        <v>19</v>
      </c>
      <c r="BJ43" s="255">
        <f t="shared" si="43"/>
        <v>22</v>
      </c>
      <c r="BK43" s="255">
        <f t="shared" si="44"/>
        <v>18</v>
      </c>
      <c r="BL43" s="31">
        <f t="shared" si="45"/>
        <v>73</v>
      </c>
      <c r="BM43" s="475">
        <v>-1.2642015749028637E-2</v>
      </c>
      <c r="BN43" s="466">
        <v>-1.0302099747386216E-2</v>
      </c>
      <c r="BO43" s="476">
        <v>-0.14610343695251207</v>
      </c>
      <c r="BP43" s="333">
        <v>0.44624029417926803</v>
      </c>
      <c r="BQ43" s="302">
        <v>0.45888230992829665</v>
      </c>
      <c r="BR43" s="334">
        <v>9.4877395894381572E-2</v>
      </c>
      <c r="BS43" s="339">
        <f t="shared" si="26"/>
        <v>-1.0302099747386215</v>
      </c>
      <c r="BT43" s="343">
        <f t="shared" si="27"/>
        <v>4370.9323107220234</v>
      </c>
      <c r="BU43" s="341">
        <f t="shared" si="28"/>
        <v>4231.7214491089744</v>
      </c>
      <c r="BV43" s="341">
        <f t="shared" si="29"/>
        <v>0.10069647251162826</v>
      </c>
      <c r="BW43" s="344">
        <f t="shared" si="30"/>
        <v>8602.7544563035099</v>
      </c>
    </row>
    <row r="44" spans="2:75" x14ac:dyDescent="0.25">
      <c r="B44" s="172">
        <v>39</v>
      </c>
      <c r="C44" s="173">
        <f>IF(Risk!C60="","",Risk!C60)</f>
        <v>6</v>
      </c>
      <c r="D44" s="174">
        <f>IF(Risk!D60="","",Risk!D60)</f>
        <v>4</v>
      </c>
      <c r="E44" s="174" t="str">
        <f>IF(Risk!E60="","",Risk!E60)</f>
        <v>J</v>
      </c>
      <c r="F44" s="174" t="str">
        <f>IF(Risk!F60="","",Risk!F60)</f>
        <v>Q</v>
      </c>
      <c r="G44" s="174">
        <f>IF(Risk!G60="","",Risk!G60)</f>
        <v>6</v>
      </c>
      <c r="H44" s="178" t="str">
        <f>IF(Risk!H60="","",Risk!H60)</f>
        <v/>
      </c>
      <c r="I44" s="173">
        <f t="shared" si="2"/>
        <v>6</v>
      </c>
      <c r="J44" s="174">
        <f t="shared" si="3"/>
        <v>4</v>
      </c>
      <c r="K44" s="174">
        <f t="shared" si="4"/>
        <v>0</v>
      </c>
      <c r="L44" s="174">
        <f t="shared" si="5"/>
        <v>0</v>
      </c>
      <c r="M44" s="174">
        <f t="shared" si="6"/>
        <v>6</v>
      </c>
      <c r="N44" s="175" t="str">
        <f t="shared" si="7"/>
        <v/>
      </c>
      <c r="O44" s="176">
        <f t="shared" si="8"/>
        <v>6</v>
      </c>
      <c r="P44" s="177">
        <f t="shared" si="9"/>
        <v>4</v>
      </c>
      <c r="Q44" s="465">
        <f t="shared" si="10"/>
        <v>6</v>
      </c>
      <c r="R44" s="464">
        <f t="shared" si="11"/>
        <v>0</v>
      </c>
      <c r="S44" s="417" t="str">
        <f t="shared" si="12"/>
        <v>P</v>
      </c>
      <c r="T44" s="167" t="str">
        <f>Risk!Q60</f>
        <v/>
      </c>
      <c r="U44" s="485">
        <f>IF(C44="","",SUM(Risk!I60:K60))</f>
        <v>0</v>
      </c>
      <c r="V44" s="168">
        <f t="shared" si="31"/>
        <v>0</v>
      </c>
      <c r="W44" s="155">
        <f t="shared" si="32"/>
        <v>2720</v>
      </c>
      <c r="X44" s="179">
        <f t="shared" si="33"/>
        <v>0</v>
      </c>
      <c r="Y44" s="180">
        <f t="shared" si="34"/>
        <v>-137.47392443398513</v>
      </c>
      <c r="Z44" s="158">
        <f>Risk!I60</f>
        <v>0</v>
      </c>
      <c r="AA44" s="155">
        <f>Risk!J60</f>
        <v>0</v>
      </c>
      <c r="AB44" s="192">
        <f>Risk!K60</f>
        <v>0</v>
      </c>
      <c r="AC44" s="158">
        <f t="shared" si="13"/>
        <v>0</v>
      </c>
      <c r="AD44" s="155">
        <f t="shared" si="14"/>
        <v>0</v>
      </c>
      <c r="AE44" s="159">
        <f t="shared" si="15"/>
        <v>0</v>
      </c>
      <c r="AF44" s="220">
        <f t="shared" si="16"/>
        <v>0</v>
      </c>
      <c r="AG44" s="193">
        <f t="shared" si="17"/>
        <v>0</v>
      </c>
      <c r="AH44" s="197">
        <f t="shared" si="18"/>
        <v>0</v>
      </c>
      <c r="AI44" s="202">
        <f>CA!$E$5</f>
        <v>0.44624660934359561</v>
      </c>
      <c r="AJ44" s="201">
        <f>CA!$E$4</f>
        <v>0.45859742263276138</v>
      </c>
      <c r="AK44" s="205">
        <f>CA!$E$6</f>
        <v>9.5155968023640194E-2</v>
      </c>
      <c r="AL44" s="215">
        <f t="shared" si="19"/>
        <v>0</v>
      </c>
      <c r="AM44" s="209">
        <f t="shared" si="20"/>
        <v>0</v>
      </c>
      <c r="AN44" s="193">
        <f t="shared" si="21"/>
        <v>0</v>
      </c>
      <c r="AO44" s="180">
        <f t="shared" si="22"/>
        <v>0</v>
      </c>
      <c r="AP44" s="231">
        <f t="shared" si="23"/>
        <v>0</v>
      </c>
      <c r="AQ44" s="139"/>
      <c r="AR44" s="59" t="str">
        <f t="shared" si="51"/>
        <v>P</v>
      </c>
      <c r="AS44" s="51" t="str">
        <f t="shared" si="52"/>
        <v>PP</v>
      </c>
      <c r="AT44" s="106" t="str">
        <f>IF(C44="","",IF(LEN(AS44)&lt;2,"",LOOKUP(AS44,'Betting Systems'!$B$4:$B$7,'Betting Systems'!$C$4:$C$7)))</f>
        <v>P</v>
      </c>
      <c r="AU44" s="31" t="str">
        <f t="shared" si="53"/>
        <v/>
      </c>
      <c r="AV44" s="51" t="str">
        <f t="shared" si="54"/>
        <v>PPP</v>
      </c>
      <c r="AW44" s="106" t="str">
        <f>IF($C44="","",IF(LEN(AV44)&lt;3,"",LOOKUP(AV44,'Betting Systems'!$E$4:$E$11,'Betting Systems'!$F$4:$F$11)))</f>
        <v>P</v>
      </c>
      <c r="AX44" s="52" t="str">
        <f t="shared" si="48"/>
        <v/>
      </c>
      <c r="AY44" s="126" t="str">
        <f t="shared" si="55"/>
        <v>PPPPP</v>
      </c>
      <c r="AZ44" s="123" t="str">
        <f>IF($C44="","",IF(LEN(AY44)&lt;5,"",LOOKUP(AY44,'Betting Systems'!$H$4:$H$35,'Betting Systems'!$I$4:$I$35)))</f>
        <v>P</v>
      </c>
      <c r="BA44" s="125" t="str">
        <f t="shared" si="49"/>
        <v/>
      </c>
      <c r="BC44" s="51">
        <f t="shared" si="36"/>
        <v>18</v>
      </c>
      <c r="BD44" s="255">
        <f t="shared" si="37"/>
        <v>16</v>
      </c>
      <c r="BE44" s="255">
        <f t="shared" si="38"/>
        <v>16</v>
      </c>
      <c r="BF44" s="255">
        <f t="shared" si="39"/>
        <v>19</v>
      </c>
      <c r="BG44" s="255">
        <f t="shared" si="40"/>
        <v>17</v>
      </c>
      <c r="BH44" s="255">
        <f t="shared" si="41"/>
        <v>17</v>
      </c>
      <c r="BI44" s="255">
        <f t="shared" si="42"/>
        <v>18</v>
      </c>
      <c r="BJ44" s="255">
        <f t="shared" si="43"/>
        <v>22</v>
      </c>
      <c r="BK44" s="255">
        <f t="shared" si="44"/>
        <v>18</v>
      </c>
      <c r="BL44" s="31">
        <f t="shared" si="45"/>
        <v>70</v>
      </c>
      <c r="BM44" s="475">
        <v>-1.2642252118516923E-2</v>
      </c>
      <c r="BN44" s="466">
        <v>-1.0301898217047679E-2</v>
      </c>
      <c r="BO44" s="476">
        <v>-0.14611385172070801</v>
      </c>
      <c r="BP44" s="333">
        <v>0.44624075459277474</v>
      </c>
      <c r="BQ44" s="302">
        <v>0.45888300671129167</v>
      </c>
      <c r="BR44" s="334">
        <v>9.4876238697919793E-2</v>
      </c>
      <c r="BS44" s="339">
        <f t="shared" si="26"/>
        <v>0</v>
      </c>
      <c r="BT44" s="343">
        <f t="shared" si="27"/>
        <v>0</v>
      </c>
      <c r="BU44" s="341">
        <f t="shared" si="28"/>
        <v>0</v>
      </c>
      <c r="BV44" s="341">
        <f t="shared" si="29"/>
        <v>0</v>
      </c>
      <c r="BW44" s="344">
        <f t="shared" si="30"/>
        <v>0</v>
      </c>
    </row>
    <row r="45" spans="2:75" x14ac:dyDescent="0.25">
      <c r="B45" s="172">
        <v>40</v>
      </c>
      <c r="C45" s="173" t="str">
        <f>IF(Risk!C61="","",Risk!C61)</f>
        <v>K</v>
      </c>
      <c r="D45" s="174">
        <f>IF(Risk!D61="","",Risk!D61)</f>
        <v>5</v>
      </c>
      <c r="E45" s="174">
        <f>IF(Risk!E61="","",Risk!E61)</f>
        <v>8</v>
      </c>
      <c r="F45" s="174" t="str">
        <f>IF(Risk!F61="","",Risk!F61)</f>
        <v>J</v>
      </c>
      <c r="G45" s="174" t="str">
        <f>IF(Risk!G61="","",Risk!G61)</f>
        <v/>
      </c>
      <c r="H45" s="178" t="str">
        <f>IF(Risk!H61="","",Risk!H61)</f>
        <v/>
      </c>
      <c r="I45" s="173">
        <f t="shared" si="2"/>
        <v>0</v>
      </c>
      <c r="J45" s="174">
        <f t="shared" si="3"/>
        <v>5</v>
      </c>
      <c r="K45" s="174">
        <f t="shared" si="4"/>
        <v>8</v>
      </c>
      <c r="L45" s="174">
        <f t="shared" si="5"/>
        <v>0</v>
      </c>
      <c r="M45" s="174" t="str">
        <f t="shared" si="6"/>
        <v/>
      </c>
      <c r="N45" s="175" t="str">
        <f t="shared" si="7"/>
        <v/>
      </c>
      <c r="O45" s="176">
        <f t="shared" si="8"/>
        <v>8</v>
      </c>
      <c r="P45" s="177">
        <f t="shared" si="9"/>
        <v>5</v>
      </c>
      <c r="Q45" s="465">
        <f t="shared" si="10"/>
        <v>8</v>
      </c>
      <c r="R45" s="464">
        <f t="shared" si="11"/>
        <v>5</v>
      </c>
      <c r="S45" s="417" t="str">
        <f t="shared" si="12"/>
        <v>P</v>
      </c>
      <c r="T45" s="167" t="str">
        <f>Risk!Q61</f>
        <v>P</v>
      </c>
      <c r="U45" s="485">
        <f>IF(C45="","",SUM(Risk!I61:K61))</f>
        <v>100</v>
      </c>
      <c r="V45" s="168">
        <f t="shared" si="31"/>
        <v>100</v>
      </c>
      <c r="W45" s="155">
        <f t="shared" si="32"/>
        <v>2820</v>
      </c>
      <c r="X45" s="179">
        <f t="shared" si="33"/>
        <v>-1.2350813289165785</v>
      </c>
      <c r="Y45" s="180">
        <f t="shared" si="34"/>
        <v>-138.70900576290171</v>
      </c>
      <c r="Z45" s="158">
        <f>Risk!I61</f>
        <v>100</v>
      </c>
      <c r="AA45" s="155">
        <f>Risk!J61</f>
        <v>0</v>
      </c>
      <c r="AB45" s="192">
        <f>Risk!K61</f>
        <v>0</v>
      </c>
      <c r="AC45" s="158">
        <f t="shared" si="13"/>
        <v>100</v>
      </c>
      <c r="AD45" s="155">
        <f t="shared" si="14"/>
        <v>0</v>
      </c>
      <c r="AE45" s="159">
        <f t="shared" si="15"/>
        <v>0</v>
      </c>
      <c r="AF45" s="220">
        <f t="shared" si="16"/>
        <v>100</v>
      </c>
      <c r="AG45" s="193">
        <f t="shared" si="17"/>
        <v>-100</v>
      </c>
      <c r="AH45" s="197">
        <f t="shared" si="18"/>
        <v>0</v>
      </c>
      <c r="AI45" s="202">
        <f>CA!$E$5</f>
        <v>0.44624660934359561</v>
      </c>
      <c r="AJ45" s="201">
        <f>CA!$E$4</f>
        <v>0.45859742263276138</v>
      </c>
      <c r="AK45" s="205">
        <f>CA!$E$6</f>
        <v>9.5155968023640194E-2</v>
      </c>
      <c r="AL45" s="215">
        <f t="shared" si="19"/>
        <v>-1.2350813289165785</v>
      </c>
      <c r="AM45" s="209">
        <f t="shared" si="20"/>
        <v>4573.3769806252649</v>
      </c>
      <c r="AN45" s="193">
        <f t="shared" si="21"/>
        <v>4473.3927598721466</v>
      </c>
      <c r="AO45" s="180">
        <f t="shared" si="22"/>
        <v>0.14515337711976536</v>
      </c>
      <c r="AP45" s="231">
        <f t="shared" si="23"/>
        <v>9046.9148938745311</v>
      </c>
      <c r="AQ45" s="139"/>
      <c r="AR45" s="59" t="str">
        <f t="shared" si="51"/>
        <v>P</v>
      </c>
      <c r="AS45" s="51" t="str">
        <f t="shared" si="52"/>
        <v>PP</v>
      </c>
      <c r="AT45" s="106" t="str">
        <f>IF(C45="","",IF(LEN(AS45)&lt;2,"",LOOKUP(AS45,'Betting Systems'!$B$4:$B$7,'Betting Systems'!$C$4:$C$7)))</f>
        <v>P</v>
      </c>
      <c r="AU45" s="31">
        <f t="shared" si="53"/>
        <v>1</v>
      </c>
      <c r="AV45" s="51" t="str">
        <f t="shared" si="54"/>
        <v>PPP</v>
      </c>
      <c r="AW45" s="106" t="str">
        <f>IF($C45="","",IF(LEN(AV45)&lt;3,"",LOOKUP(AV45,'Betting Systems'!$E$4:$E$11,'Betting Systems'!$F$4:$F$11)))</f>
        <v>P</v>
      </c>
      <c r="AX45" s="52">
        <f t="shared" si="48"/>
        <v>1</v>
      </c>
      <c r="AY45" s="126" t="str">
        <f t="shared" si="55"/>
        <v>PPPPP</v>
      </c>
      <c r="AZ45" s="123" t="str">
        <f>IF($C45="","",IF(LEN(AY45)&lt;5,"",LOOKUP(AY45,'Betting Systems'!$H$4:$H$35,'Betting Systems'!$I$4:$I$35)))</f>
        <v>P</v>
      </c>
      <c r="BA45" s="125">
        <f t="shared" si="49"/>
        <v>1</v>
      </c>
      <c r="BC45" s="51">
        <f t="shared" si="36"/>
        <v>18</v>
      </c>
      <c r="BD45" s="255">
        <f t="shared" si="37"/>
        <v>16</v>
      </c>
      <c r="BE45" s="255">
        <f t="shared" si="38"/>
        <v>16</v>
      </c>
      <c r="BF45" s="255">
        <f t="shared" si="39"/>
        <v>18</v>
      </c>
      <c r="BG45" s="255">
        <f t="shared" si="40"/>
        <v>17</v>
      </c>
      <c r="BH45" s="255">
        <f t="shared" si="41"/>
        <v>15</v>
      </c>
      <c r="BI45" s="255">
        <f t="shared" si="42"/>
        <v>18</v>
      </c>
      <c r="BJ45" s="255">
        <f t="shared" si="43"/>
        <v>22</v>
      </c>
      <c r="BK45" s="255">
        <f t="shared" si="44"/>
        <v>18</v>
      </c>
      <c r="BL45" s="31">
        <f t="shared" si="45"/>
        <v>68</v>
      </c>
      <c r="BM45" s="475">
        <v>-1.2642201221442989E-2</v>
      </c>
      <c r="BN45" s="466">
        <v>-1.0301986832616799E-2</v>
      </c>
      <c r="BO45" s="476">
        <v>-0.14612788845256966</v>
      </c>
      <c r="BP45" s="333">
        <v>0.44624155985975239</v>
      </c>
      <c r="BQ45" s="302">
        <v>0.45888376108119538</v>
      </c>
      <c r="BR45" s="334">
        <v>9.4874679061047268E-2</v>
      </c>
      <c r="BS45" s="339">
        <f t="shared" si="26"/>
        <v>-1.264220122144299</v>
      </c>
      <c r="BT45" s="343">
        <f t="shared" si="27"/>
        <v>4575.9583171562163</v>
      </c>
      <c r="BU45" s="341">
        <f t="shared" si="28"/>
        <v>4473.5450060413996</v>
      </c>
      <c r="BV45" s="341">
        <f t="shared" si="29"/>
        <v>0.15163369463113849</v>
      </c>
      <c r="BW45" s="344">
        <f t="shared" si="30"/>
        <v>9049.6549568922474</v>
      </c>
    </row>
    <row r="46" spans="2:75" x14ac:dyDescent="0.25">
      <c r="B46" s="172">
        <v>41</v>
      </c>
      <c r="C46" s="173" t="str">
        <f>IF(Risk!C62="","",Risk!C62)</f>
        <v>Q</v>
      </c>
      <c r="D46" s="174">
        <f>IF(Risk!D62="","",Risk!D62)</f>
        <v>3</v>
      </c>
      <c r="E46" s="174" t="str">
        <f>IF(Risk!E62="","",Risk!E62)</f>
        <v>J</v>
      </c>
      <c r="F46" s="174">
        <f>IF(Risk!F62="","",Risk!F62)</f>
        <v>9</v>
      </c>
      <c r="G46" s="174">
        <f>IF(Risk!G62="","",Risk!G62)</f>
        <v>0</v>
      </c>
      <c r="H46" s="178">
        <f>IF(Risk!H62="","",Risk!H62)</f>
        <v>6</v>
      </c>
      <c r="I46" s="173">
        <f t="shared" si="2"/>
        <v>0</v>
      </c>
      <c r="J46" s="174">
        <f t="shared" si="3"/>
        <v>3</v>
      </c>
      <c r="K46" s="174">
        <f t="shared" si="4"/>
        <v>0</v>
      </c>
      <c r="L46" s="174">
        <f t="shared" si="5"/>
        <v>9</v>
      </c>
      <c r="M46" s="174">
        <f t="shared" si="6"/>
        <v>0</v>
      </c>
      <c r="N46" s="175">
        <f t="shared" si="7"/>
        <v>6</v>
      </c>
      <c r="O46" s="176">
        <f t="shared" si="8"/>
        <v>0</v>
      </c>
      <c r="P46" s="177">
        <f t="shared" si="9"/>
        <v>2</v>
      </c>
      <c r="Q46" s="465">
        <f t="shared" si="10"/>
        <v>0</v>
      </c>
      <c r="R46" s="464">
        <f t="shared" si="11"/>
        <v>8</v>
      </c>
      <c r="S46" s="417" t="str">
        <f t="shared" si="12"/>
        <v>B</v>
      </c>
      <c r="T46" s="167" t="str">
        <f>Risk!Q62</f>
        <v>P</v>
      </c>
      <c r="U46" s="485">
        <f>IF(C46="","",SUM(Risk!I62:K62))</f>
        <v>100</v>
      </c>
      <c r="V46" s="168">
        <f t="shared" si="31"/>
        <v>-100</v>
      </c>
      <c r="W46" s="155">
        <f t="shared" si="32"/>
        <v>2720</v>
      </c>
      <c r="X46" s="179">
        <f t="shared" si="33"/>
        <v>-1.2350813289165785</v>
      </c>
      <c r="Y46" s="180">
        <f t="shared" si="34"/>
        <v>-139.94408709181829</v>
      </c>
      <c r="Z46" s="158">
        <f>Risk!I62</f>
        <v>100</v>
      </c>
      <c r="AA46" s="155">
        <f>Risk!J62</f>
        <v>0</v>
      </c>
      <c r="AB46" s="192">
        <f>Risk!K62</f>
        <v>0</v>
      </c>
      <c r="AC46" s="158">
        <f t="shared" si="13"/>
        <v>-100</v>
      </c>
      <c r="AD46" s="155">
        <f t="shared" si="14"/>
        <v>0</v>
      </c>
      <c r="AE46" s="159">
        <f t="shared" si="15"/>
        <v>0</v>
      </c>
      <c r="AF46" s="220">
        <f t="shared" si="16"/>
        <v>100</v>
      </c>
      <c r="AG46" s="193">
        <f t="shared" si="17"/>
        <v>-100</v>
      </c>
      <c r="AH46" s="197">
        <f t="shared" si="18"/>
        <v>0</v>
      </c>
      <c r="AI46" s="202">
        <f>CA!$E$5</f>
        <v>0.44624660934359561</v>
      </c>
      <c r="AJ46" s="201">
        <f>CA!$E$4</f>
        <v>0.45859742263276138</v>
      </c>
      <c r="AK46" s="205">
        <f>CA!$E$6</f>
        <v>9.5155968023640194E-2</v>
      </c>
      <c r="AL46" s="215">
        <f t="shared" si="19"/>
        <v>-1.2350813289165785</v>
      </c>
      <c r="AM46" s="209">
        <f t="shared" si="20"/>
        <v>4573.3769806252649</v>
      </c>
      <c r="AN46" s="193">
        <f t="shared" si="21"/>
        <v>4473.3927598721466</v>
      </c>
      <c r="AO46" s="180">
        <f t="shared" si="22"/>
        <v>0.14515337711976536</v>
      </c>
      <c r="AP46" s="231">
        <f t="shared" si="23"/>
        <v>9046.9148938745311</v>
      </c>
      <c r="AQ46" s="139"/>
      <c r="AR46" s="59" t="str">
        <f t="shared" si="51"/>
        <v>B</v>
      </c>
      <c r="AS46" s="51" t="str">
        <f t="shared" si="52"/>
        <v>PP</v>
      </c>
      <c r="AT46" s="106" t="str">
        <f>IF(C46="","",IF(LEN(AS46)&lt;2,"",LOOKUP(AS46,'Betting Systems'!$B$4:$B$7,'Betting Systems'!$C$4:$C$7)))</f>
        <v>P</v>
      </c>
      <c r="AU46" s="31">
        <f t="shared" si="53"/>
        <v>1</v>
      </c>
      <c r="AV46" s="51" t="str">
        <f t="shared" si="54"/>
        <v>PPP</v>
      </c>
      <c r="AW46" s="106" t="str">
        <f>IF($C46="","",IF(LEN(AV46)&lt;3,"",LOOKUP(AV46,'Betting Systems'!$E$4:$E$11,'Betting Systems'!$F$4:$F$11)))</f>
        <v>P</v>
      </c>
      <c r="AX46" s="52">
        <f t="shared" si="48"/>
        <v>1</v>
      </c>
      <c r="AY46" s="126" t="str">
        <f t="shared" si="55"/>
        <v>PPPPP</v>
      </c>
      <c r="AZ46" s="123" t="str">
        <f>IF($C46="","",IF(LEN(AY46)&lt;5,"",LOOKUP(AY46,'Betting Systems'!$H$4:$H$35,'Betting Systems'!$I$4:$I$35)))</f>
        <v>P</v>
      </c>
      <c r="BA46" s="125">
        <f t="shared" si="49"/>
        <v>1</v>
      </c>
      <c r="BC46" s="51">
        <f t="shared" si="36"/>
        <v>18</v>
      </c>
      <c r="BD46" s="255">
        <f t="shared" si="37"/>
        <v>16</v>
      </c>
      <c r="BE46" s="255">
        <f t="shared" si="38"/>
        <v>16</v>
      </c>
      <c r="BF46" s="255">
        <f t="shared" si="39"/>
        <v>18</v>
      </c>
      <c r="BG46" s="255">
        <f t="shared" si="40"/>
        <v>16</v>
      </c>
      <c r="BH46" s="255">
        <f t="shared" si="41"/>
        <v>15</v>
      </c>
      <c r="BI46" s="255">
        <f t="shared" si="42"/>
        <v>18</v>
      </c>
      <c r="BJ46" s="255">
        <f t="shared" si="43"/>
        <v>21</v>
      </c>
      <c r="BK46" s="255">
        <f t="shared" si="44"/>
        <v>18</v>
      </c>
      <c r="BL46" s="31">
        <f t="shared" si="45"/>
        <v>66</v>
      </c>
      <c r="BM46" s="475">
        <v>-1.2641834801515357E-2</v>
      </c>
      <c r="BN46" s="466">
        <v>-1.030236851771371E-2</v>
      </c>
      <c r="BO46" s="476">
        <v>-0.1461366816929186</v>
      </c>
      <c r="BP46" s="333">
        <v>0.44624223158306559</v>
      </c>
      <c r="BQ46" s="302">
        <v>0.45888406638458096</v>
      </c>
      <c r="BR46" s="334">
        <v>9.4873702034340993E-2</v>
      </c>
      <c r="BS46" s="339">
        <f t="shared" si="26"/>
        <v>-1.2641834801515357</v>
      </c>
      <c r="BT46" s="343">
        <f t="shared" si="27"/>
        <v>4575.9618937207879</v>
      </c>
      <c r="BU46" s="341">
        <f t="shared" si="28"/>
        <v>4473.5513027407414</v>
      </c>
      <c r="BV46" s="341">
        <f t="shared" si="29"/>
        <v>0.15162334345079778</v>
      </c>
      <c r="BW46" s="344">
        <f t="shared" si="30"/>
        <v>9049.6648198049788</v>
      </c>
    </row>
    <row r="47" spans="2:75" x14ac:dyDescent="0.25">
      <c r="B47" s="172">
        <v>42</v>
      </c>
      <c r="C47" s="173">
        <f>IF(Risk!C63="","",Risk!C63)</f>
        <v>5</v>
      </c>
      <c r="D47" s="174">
        <f>IF(Risk!D63="","",Risk!D63)</f>
        <v>9</v>
      </c>
      <c r="E47" s="174" t="str">
        <f>IF(Risk!E63="","",Risk!E63)</f>
        <v>K</v>
      </c>
      <c r="F47" s="174">
        <f>IF(Risk!F63="","",Risk!F63)</f>
        <v>8</v>
      </c>
      <c r="G47" s="174">
        <f>IF(Risk!G63="","",Risk!G63)</f>
        <v>0</v>
      </c>
      <c r="H47" s="178" t="str">
        <f>IF(Risk!H63="","",Risk!H63)</f>
        <v/>
      </c>
      <c r="I47" s="173">
        <f t="shared" si="2"/>
        <v>5</v>
      </c>
      <c r="J47" s="174">
        <f t="shared" si="3"/>
        <v>9</v>
      </c>
      <c r="K47" s="174">
        <f t="shared" si="4"/>
        <v>0</v>
      </c>
      <c r="L47" s="174">
        <f t="shared" si="5"/>
        <v>8</v>
      </c>
      <c r="M47" s="174">
        <f t="shared" si="6"/>
        <v>0</v>
      </c>
      <c r="N47" s="175" t="str">
        <f t="shared" si="7"/>
        <v/>
      </c>
      <c r="O47" s="176">
        <f t="shared" si="8"/>
        <v>5</v>
      </c>
      <c r="P47" s="177">
        <f t="shared" si="9"/>
        <v>7</v>
      </c>
      <c r="Q47" s="465">
        <f t="shared" si="10"/>
        <v>5</v>
      </c>
      <c r="R47" s="464">
        <f t="shared" si="11"/>
        <v>7</v>
      </c>
      <c r="S47" s="417" t="str">
        <f t="shared" si="12"/>
        <v>B</v>
      </c>
      <c r="T47" s="167" t="str">
        <f>Risk!Q63</f>
        <v>P</v>
      </c>
      <c r="U47" s="485">
        <f>IF(C47="","",SUM(Risk!I63:K63))</f>
        <v>100</v>
      </c>
      <c r="V47" s="168">
        <f t="shared" si="31"/>
        <v>-100</v>
      </c>
      <c r="W47" s="155">
        <f t="shared" si="32"/>
        <v>2620</v>
      </c>
      <c r="X47" s="179">
        <f t="shared" si="33"/>
        <v>-1.2350813289165785</v>
      </c>
      <c r="Y47" s="180">
        <f t="shared" si="34"/>
        <v>-141.17916842073487</v>
      </c>
      <c r="Z47" s="158">
        <f>Risk!I63</f>
        <v>100</v>
      </c>
      <c r="AA47" s="155">
        <f>Risk!J63</f>
        <v>0</v>
      </c>
      <c r="AB47" s="192">
        <f>Risk!K63</f>
        <v>0</v>
      </c>
      <c r="AC47" s="158">
        <f t="shared" si="13"/>
        <v>-100</v>
      </c>
      <c r="AD47" s="155">
        <f t="shared" si="14"/>
        <v>0</v>
      </c>
      <c r="AE47" s="159">
        <f t="shared" si="15"/>
        <v>0</v>
      </c>
      <c r="AF47" s="220">
        <f t="shared" si="16"/>
        <v>100</v>
      </c>
      <c r="AG47" s="193">
        <f t="shared" si="17"/>
        <v>-100</v>
      </c>
      <c r="AH47" s="197">
        <f t="shared" si="18"/>
        <v>0</v>
      </c>
      <c r="AI47" s="202">
        <f>CA!$E$5</f>
        <v>0.44624660934359561</v>
      </c>
      <c r="AJ47" s="201">
        <f>CA!$E$4</f>
        <v>0.45859742263276138</v>
      </c>
      <c r="AK47" s="205">
        <f>CA!$E$6</f>
        <v>9.5155968023640194E-2</v>
      </c>
      <c r="AL47" s="215">
        <f t="shared" si="19"/>
        <v>-1.2350813289165785</v>
      </c>
      <c r="AM47" s="209">
        <f t="shared" si="20"/>
        <v>4573.3769806252649</v>
      </c>
      <c r="AN47" s="193">
        <f t="shared" si="21"/>
        <v>4473.3927598721466</v>
      </c>
      <c r="AO47" s="180">
        <f t="shared" si="22"/>
        <v>0.14515337711976536</v>
      </c>
      <c r="AP47" s="231">
        <f t="shared" si="23"/>
        <v>9046.9148938745311</v>
      </c>
      <c r="AQ47" s="139"/>
      <c r="AR47" s="59" t="str">
        <f t="shared" si="51"/>
        <v>B</v>
      </c>
      <c r="AS47" s="51" t="str">
        <f t="shared" si="52"/>
        <v>PB</v>
      </c>
      <c r="AT47" s="106" t="str">
        <f>IF(C47="","",IF(LEN(AS47)&lt;2,"",LOOKUP(AS47,'Betting Systems'!$B$4:$B$7,'Betting Systems'!$C$4:$C$7)))</f>
        <v>P</v>
      </c>
      <c r="AU47" s="31">
        <f t="shared" si="53"/>
        <v>1</v>
      </c>
      <c r="AV47" s="51" t="str">
        <f t="shared" si="54"/>
        <v>PPB</v>
      </c>
      <c r="AW47" s="106" t="str">
        <f>IF($C47="","",IF(LEN(AV47)&lt;3,"",LOOKUP(AV47,'Betting Systems'!$E$4:$E$11,'Betting Systems'!$F$4:$F$11)))</f>
        <v>P</v>
      </c>
      <c r="AX47" s="52">
        <f t="shared" si="48"/>
        <v>1</v>
      </c>
      <c r="AY47" s="126" t="str">
        <f t="shared" si="55"/>
        <v>PPPPB</v>
      </c>
      <c r="AZ47" s="123" t="str">
        <f>IF($C47="","",IF(LEN(AY47)&lt;5,"",LOOKUP(AY47,'Betting Systems'!$H$4:$H$35,'Betting Systems'!$I$4:$I$35)))</f>
        <v>P</v>
      </c>
      <c r="BA47" s="125">
        <f t="shared" si="49"/>
        <v>1</v>
      </c>
      <c r="BC47" s="51">
        <f t="shared" si="36"/>
        <v>18</v>
      </c>
      <c r="BD47" s="255">
        <f t="shared" si="37"/>
        <v>16</v>
      </c>
      <c r="BE47" s="255">
        <f t="shared" si="38"/>
        <v>15</v>
      </c>
      <c r="BF47" s="255">
        <f t="shared" si="39"/>
        <v>18</v>
      </c>
      <c r="BG47" s="255">
        <f t="shared" si="40"/>
        <v>16</v>
      </c>
      <c r="BH47" s="255">
        <f t="shared" si="41"/>
        <v>14</v>
      </c>
      <c r="BI47" s="255">
        <f t="shared" si="42"/>
        <v>18</v>
      </c>
      <c r="BJ47" s="255">
        <f t="shared" si="43"/>
        <v>21</v>
      </c>
      <c r="BK47" s="255">
        <f t="shared" si="44"/>
        <v>17</v>
      </c>
      <c r="BL47" s="31">
        <f t="shared" si="45"/>
        <v>63</v>
      </c>
      <c r="BM47" s="475">
        <v>-1.2641508728906424E-2</v>
      </c>
      <c r="BN47" s="466">
        <v>-1.0302702545899798E-2</v>
      </c>
      <c r="BO47" s="476">
        <v>-0.14614248035561053</v>
      </c>
      <c r="BP47" s="333">
        <v>0.44624271676721761</v>
      </c>
      <c r="BQ47" s="302">
        <v>0.45888422549612401</v>
      </c>
      <c r="BR47" s="334">
        <v>9.4873057738466396E-2</v>
      </c>
      <c r="BS47" s="339">
        <f t="shared" si="26"/>
        <v>-1.2641508728906423</v>
      </c>
      <c r="BT47" s="343">
        <f t="shared" si="27"/>
        <v>4575.963922070363</v>
      </c>
      <c r="BU47" s="341">
        <f t="shared" si="28"/>
        <v>4473.555808641393</v>
      </c>
      <c r="BV47" s="341">
        <f t="shared" si="29"/>
        <v>0.15161449223286874</v>
      </c>
      <c r="BW47" s="344">
        <f t="shared" si="30"/>
        <v>9049.6713452039894</v>
      </c>
    </row>
    <row r="48" spans="2:75" x14ac:dyDescent="0.25">
      <c r="B48" s="172">
        <v>43</v>
      </c>
      <c r="C48" s="173">
        <f>IF(Risk!C64="","",Risk!C64)</f>
        <v>3</v>
      </c>
      <c r="D48" s="174">
        <f>IF(Risk!D64="","",Risk!D64)</f>
        <v>6</v>
      </c>
      <c r="E48" s="174">
        <f>IF(Risk!E64="","",Risk!E64)</f>
        <v>3</v>
      </c>
      <c r="F48" s="174">
        <f>IF(Risk!F64="","",Risk!F64)</f>
        <v>5</v>
      </c>
      <c r="G48" s="174">
        <f>IF(Risk!G64="","",Risk!G64)</f>
        <v>0</v>
      </c>
      <c r="H48" s="178" t="str">
        <f>IF(Risk!H64="","",Risk!H64)</f>
        <v/>
      </c>
      <c r="I48" s="173">
        <f t="shared" si="2"/>
        <v>3</v>
      </c>
      <c r="J48" s="174">
        <f t="shared" si="3"/>
        <v>6</v>
      </c>
      <c r="K48" s="174">
        <f t="shared" si="4"/>
        <v>3</v>
      </c>
      <c r="L48" s="174">
        <f t="shared" si="5"/>
        <v>5</v>
      </c>
      <c r="M48" s="174">
        <f t="shared" si="6"/>
        <v>0</v>
      </c>
      <c r="N48" s="175" t="str">
        <f t="shared" si="7"/>
        <v/>
      </c>
      <c r="O48" s="176">
        <f t="shared" si="8"/>
        <v>6</v>
      </c>
      <c r="P48" s="177">
        <f t="shared" si="9"/>
        <v>1</v>
      </c>
      <c r="Q48" s="465">
        <f t="shared" si="10"/>
        <v>6</v>
      </c>
      <c r="R48" s="464">
        <f t="shared" si="11"/>
        <v>1</v>
      </c>
      <c r="S48" s="417" t="str">
        <f t="shared" si="12"/>
        <v>P</v>
      </c>
      <c r="T48" s="167" t="str">
        <f>Risk!Q64</f>
        <v>P</v>
      </c>
      <c r="U48" s="485">
        <f>IF(C48="","",SUM(Risk!I64:K64))</f>
        <v>100</v>
      </c>
      <c r="V48" s="168">
        <f t="shared" si="31"/>
        <v>100</v>
      </c>
      <c r="W48" s="155">
        <f t="shared" si="32"/>
        <v>2720</v>
      </c>
      <c r="X48" s="179">
        <f t="shared" si="33"/>
        <v>-1.2350813289165785</v>
      </c>
      <c r="Y48" s="180">
        <f t="shared" si="34"/>
        <v>-142.41424974965145</v>
      </c>
      <c r="Z48" s="158">
        <f>Risk!I64</f>
        <v>100</v>
      </c>
      <c r="AA48" s="155">
        <f>Risk!J64</f>
        <v>0</v>
      </c>
      <c r="AB48" s="192">
        <f>Risk!K64</f>
        <v>0</v>
      </c>
      <c r="AC48" s="158">
        <f t="shared" si="13"/>
        <v>100</v>
      </c>
      <c r="AD48" s="155">
        <f t="shared" si="14"/>
        <v>0</v>
      </c>
      <c r="AE48" s="159">
        <f t="shared" si="15"/>
        <v>0</v>
      </c>
      <c r="AF48" s="220">
        <f t="shared" si="16"/>
        <v>100</v>
      </c>
      <c r="AG48" s="193">
        <f t="shared" si="17"/>
        <v>-100</v>
      </c>
      <c r="AH48" s="197">
        <f t="shared" si="18"/>
        <v>0</v>
      </c>
      <c r="AI48" s="202">
        <f>CA!$E$5</f>
        <v>0.44624660934359561</v>
      </c>
      <c r="AJ48" s="201">
        <f>CA!$E$4</f>
        <v>0.45859742263276138</v>
      </c>
      <c r="AK48" s="205">
        <f>CA!$E$6</f>
        <v>9.5155968023640194E-2</v>
      </c>
      <c r="AL48" s="215">
        <f t="shared" si="19"/>
        <v>-1.2350813289165785</v>
      </c>
      <c r="AM48" s="209">
        <f t="shared" si="20"/>
        <v>4573.3769806252649</v>
      </c>
      <c r="AN48" s="193">
        <f t="shared" si="21"/>
        <v>4473.3927598721466</v>
      </c>
      <c r="AO48" s="180">
        <f t="shared" si="22"/>
        <v>0.14515337711976536</v>
      </c>
      <c r="AP48" s="231">
        <f t="shared" si="23"/>
        <v>9046.9148938745311</v>
      </c>
      <c r="AQ48" s="139"/>
      <c r="AR48" s="59" t="str">
        <f t="shared" si="51"/>
        <v>P</v>
      </c>
      <c r="AS48" s="51" t="str">
        <f t="shared" si="52"/>
        <v>BB</v>
      </c>
      <c r="AT48" s="106" t="str">
        <f>IF(C48="","",IF(LEN(AS48)&lt;2,"",LOOKUP(AS48,'Betting Systems'!$B$4:$B$7,'Betting Systems'!$C$4:$C$7)))</f>
        <v>B</v>
      </c>
      <c r="AU48" s="31">
        <f t="shared" si="53"/>
        <v>0</v>
      </c>
      <c r="AV48" s="51" t="str">
        <f t="shared" si="54"/>
        <v>PBB</v>
      </c>
      <c r="AW48" s="106" t="str">
        <f>IF($C48="","",IF(LEN(AV48)&lt;3,"",LOOKUP(AV48,'Betting Systems'!$E$4:$E$11,'Betting Systems'!$F$4:$F$11)))</f>
        <v>P</v>
      </c>
      <c r="AX48" s="52">
        <f t="shared" si="48"/>
        <v>1</v>
      </c>
      <c r="AY48" s="126" t="str">
        <f t="shared" si="55"/>
        <v>PPPBB</v>
      </c>
      <c r="AZ48" s="123" t="str">
        <f>IF($C48="","",IF(LEN(AY48)&lt;5,"",LOOKUP(AY48,'Betting Systems'!$H$4:$H$35,'Betting Systems'!$I$4:$I$35)))</f>
        <v/>
      </c>
      <c r="BA48" s="125" t="str">
        <f t="shared" si="49"/>
        <v/>
      </c>
      <c r="BC48" s="51">
        <f t="shared" si="36"/>
        <v>18</v>
      </c>
      <c r="BD48" s="255">
        <f t="shared" si="37"/>
        <v>16</v>
      </c>
      <c r="BE48" s="255">
        <f t="shared" si="38"/>
        <v>15</v>
      </c>
      <c r="BF48" s="255">
        <f t="shared" si="39"/>
        <v>18</v>
      </c>
      <c r="BG48" s="255">
        <f t="shared" si="40"/>
        <v>15</v>
      </c>
      <c r="BH48" s="255">
        <f t="shared" si="41"/>
        <v>14</v>
      </c>
      <c r="BI48" s="255">
        <f t="shared" si="42"/>
        <v>18</v>
      </c>
      <c r="BJ48" s="255">
        <f t="shared" si="43"/>
        <v>20</v>
      </c>
      <c r="BK48" s="255">
        <f t="shared" si="44"/>
        <v>16</v>
      </c>
      <c r="BL48" s="31">
        <f t="shared" si="45"/>
        <v>61</v>
      </c>
      <c r="BM48" s="475">
        <v>-1.2640920389117476E-2</v>
      </c>
      <c r="BN48" s="466">
        <v>-1.0303280071073305E-2</v>
      </c>
      <c r="BO48" s="476">
        <v>-0.14614388215188304</v>
      </c>
      <c r="BP48" s="333">
        <v>0.44624308881469771</v>
      </c>
      <c r="BQ48" s="302">
        <v>0.45888400920381517</v>
      </c>
      <c r="BR48" s="334">
        <v>9.4872901983328733E-2</v>
      </c>
      <c r="BS48" s="339">
        <f t="shared" si="26"/>
        <v>-1.2640920389117476</v>
      </c>
      <c r="BT48" s="343">
        <f t="shared" si="27"/>
        <v>4575.962419976122</v>
      </c>
      <c r="BU48" s="341">
        <f t="shared" si="28"/>
        <v>4473.5590313948669</v>
      </c>
      <c r="BV48" s="341">
        <f t="shared" si="29"/>
        <v>0.15160013130343453</v>
      </c>
      <c r="BW48" s="344">
        <f t="shared" si="30"/>
        <v>9049.6730515022919</v>
      </c>
    </row>
    <row r="49" spans="2:75" x14ac:dyDescent="0.25">
      <c r="B49" s="172">
        <v>44</v>
      </c>
      <c r="C49" s="173">
        <f>IF(Risk!C65="","",Risk!C65)</f>
        <v>5</v>
      </c>
      <c r="D49" s="174">
        <f>IF(Risk!D65="","",Risk!D65)</f>
        <v>6</v>
      </c>
      <c r="E49" s="174">
        <f>IF(Risk!E65="","",Risk!E65)</f>
        <v>8</v>
      </c>
      <c r="F49" s="174">
        <f>IF(Risk!F65="","",Risk!F65)</f>
        <v>4</v>
      </c>
      <c r="G49" s="174">
        <f>IF(Risk!G65="","",Risk!G65)</f>
        <v>2</v>
      </c>
      <c r="H49" s="178">
        <f>IF(Risk!H65="","",Risk!H65)</f>
        <v>3</v>
      </c>
      <c r="I49" s="173">
        <f t="shared" si="2"/>
        <v>5</v>
      </c>
      <c r="J49" s="174">
        <f t="shared" si="3"/>
        <v>6</v>
      </c>
      <c r="K49" s="174">
        <f t="shared" si="4"/>
        <v>8</v>
      </c>
      <c r="L49" s="174">
        <f t="shared" si="5"/>
        <v>4</v>
      </c>
      <c r="M49" s="174">
        <f t="shared" si="6"/>
        <v>2</v>
      </c>
      <c r="N49" s="175">
        <f t="shared" si="7"/>
        <v>3</v>
      </c>
      <c r="O49" s="176">
        <f t="shared" si="8"/>
        <v>3</v>
      </c>
      <c r="P49" s="177">
        <f t="shared" si="9"/>
        <v>0</v>
      </c>
      <c r="Q49" s="465">
        <f t="shared" si="10"/>
        <v>5</v>
      </c>
      <c r="R49" s="464">
        <f t="shared" si="11"/>
        <v>3</v>
      </c>
      <c r="S49" s="417" t="str">
        <f t="shared" si="12"/>
        <v>P</v>
      </c>
      <c r="T49" s="167" t="str">
        <f>Risk!Q65</f>
        <v>P</v>
      </c>
      <c r="U49" s="485">
        <f>IF(C49="","",SUM(Risk!I65:K65))</f>
        <v>100</v>
      </c>
      <c r="V49" s="168">
        <f t="shared" si="31"/>
        <v>100</v>
      </c>
      <c r="W49" s="155">
        <f t="shared" si="32"/>
        <v>2820</v>
      </c>
      <c r="X49" s="179">
        <f t="shared" si="33"/>
        <v>-1.2350813289165785</v>
      </c>
      <c r="Y49" s="180">
        <f t="shared" si="34"/>
        <v>-143.64933107856803</v>
      </c>
      <c r="Z49" s="158">
        <f>Risk!I65</f>
        <v>100</v>
      </c>
      <c r="AA49" s="155">
        <f>Risk!J65</f>
        <v>0</v>
      </c>
      <c r="AB49" s="192">
        <f>Risk!K65</f>
        <v>0</v>
      </c>
      <c r="AC49" s="158">
        <f t="shared" si="13"/>
        <v>100</v>
      </c>
      <c r="AD49" s="155">
        <f t="shared" si="14"/>
        <v>0</v>
      </c>
      <c r="AE49" s="159">
        <f t="shared" si="15"/>
        <v>0</v>
      </c>
      <c r="AF49" s="220">
        <f t="shared" si="16"/>
        <v>100</v>
      </c>
      <c r="AG49" s="193">
        <f t="shared" si="17"/>
        <v>-100</v>
      </c>
      <c r="AH49" s="197">
        <f t="shared" si="18"/>
        <v>0</v>
      </c>
      <c r="AI49" s="202">
        <f>CA!$E$5</f>
        <v>0.44624660934359561</v>
      </c>
      <c r="AJ49" s="201">
        <f>CA!$E$4</f>
        <v>0.45859742263276138</v>
      </c>
      <c r="AK49" s="205">
        <f>CA!$E$6</f>
        <v>9.5155968023640194E-2</v>
      </c>
      <c r="AL49" s="215">
        <f t="shared" si="19"/>
        <v>-1.2350813289165785</v>
      </c>
      <c r="AM49" s="209">
        <f t="shared" si="20"/>
        <v>4573.3769806252649</v>
      </c>
      <c r="AN49" s="193">
        <f t="shared" si="21"/>
        <v>4473.3927598721466</v>
      </c>
      <c r="AO49" s="180">
        <f t="shared" si="22"/>
        <v>0.14515337711976536</v>
      </c>
      <c r="AP49" s="231">
        <f t="shared" si="23"/>
        <v>9046.9148938745311</v>
      </c>
      <c r="AQ49" s="139"/>
      <c r="AR49" s="59" t="str">
        <f t="shared" si="51"/>
        <v>P</v>
      </c>
      <c r="AS49" s="51" t="str">
        <f t="shared" si="52"/>
        <v>BP</v>
      </c>
      <c r="AT49" s="106" t="str">
        <f>IF(C49="","",IF(LEN(AS49)&lt;2,"",LOOKUP(AS49,'Betting Systems'!$B$4:$B$7,'Betting Systems'!$C$4:$C$7)))</f>
        <v>B</v>
      </c>
      <c r="AU49" s="31">
        <f t="shared" si="53"/>
        <v>0</v>
      </c>
      <c r="AV49" s="51" t="str">
        <f t="shared" si="54"/>
        <v>BBP</v>
      </c>
      <c r="AW49" s="106" t="str">
        <f>IF($C49="","",IF(LEN(AV49)&lt;3,"",LOOKUP(AV49,'Betting Systems'!$E$4:$E$11,'Betting Systems'!$F$4:$F$11)))</f>
        <v>B</v>
      </c>
      <c r="AX49" s="52">
        <f t="shared" si="48"/>
        <v>0</v>
      </c>
      <c r="AY49" s="126" t="str">
        <f t="shared" si="55"/>
        <v>PPBBP</v>
      </c>
      <c r="AZ49" s="123" t="str">
        <f>IF($C49="","",IF(LEN(AY49)&lt;5,"",LOOKUP(AY49,'Betting Systems'!$H$4:$H$35,'Betting Systems'!$I$4:$I$35)))</f>
        <v>P</v>
      </c>
      <c r="BA49" s="125">
        <f t="shared" si="49"/>
        <v>1</v>
      </c>
      <c r="BC49" s="51">
        <f t="shared" si="36"/>
        <v>18</v>
      </c>
      <c r="BD49" s="255">
        <f t="shared" si="37"/>
        <v>16</v>
      </c>
      <c r="BE49" s="255">
        <f t="shared" si="38"/>
        <v>13</v>
      </c>
      <c r="BF49" s="255">
        <f t="shared" si="39"/>
        <v>18</v>
      </c>
      <c r="BG49" s="255">
        <f t="shared" si="40"/>
        <v>14</v>
      </c>
      <c r="BH49" s="255">
        <f t="shared" si="41"/>
        <v>13</v>
      </c>
      <c r="BI49" s="255">
        <f t="shared" si="42"/>
        <v>18</v>
      </c>
      <c r="BJ49" s="255">
        <f t="shared" si="43"/>
        <v>20</v>
      </c>
      <c r="BK49" s="255">
        <f t="shared" si="44"/>
        <v>16</v>
      </c>
      <c r="BL49" s="31">
        <f t="shared" si="45"/>
        <v>60</v>
      </c>
      <c r="BM49" s="475">
        <v>-1.2640303280894778E-2</v>
      </c>
      <c r="BN49" s="466">
        <v>-1.030389287538125E-2</v>
      </c>
      <c r="BO49" s="476">
        <v>-0.14614788671657006</v>
      </c>
      <c r="BP49" s="333">
        <v>0.44624361984462541</v>
      </c>
      <c r="BQ49" s="302">
        <v>0.45888392312552018</v>
      </c>
      <c r="BR49" s="334">
        <v>9.487245703169693E-2</v>
      </c>
      <c r="BS49" s="339">
        <f t="shared" si="26"/>
        <v>-1.2640303280894778</v>
      </c>
      <c r="BT49" s="343">
        <f t="shared" si="27"/>
        <v>4575.9622881463583</v>
      </c>
      <c r="BU49" s="341">
        <f t="shared" si="28"/>
        <v>4473.5637842657579</v>
      </c>
      <c r="BV49" s="341">
        <f t="shared" si="29"/>
        <v>0.15158461901230191</v>
      </c>
      <c r="BW49" s="344">
        <f t="shared" si="30"/>
        <v>9049.6776570311285</v>
      </c>
    </row>
    <row r="50" spans="2:75" x14ac:dyDescent="0.25">
      <c r="B50" s="172">
        <v>45</v>
      </c>
      <c r="C50" s="173">
        <f>IF(Risk!C66="","",Risk!C66)</f>
        <v>0</v>
      </c>
      <c r="D50" s="174">
        <f>IF(Risk!D66="","",Risk!D66)</f>
        <v>2</v>
      </c>
      <c r="E50" s="174">
        <f>IF(Risk!E66="","",Risk!E66)</f>
        <v>0</v>
      </c>
      <c r="F50" s="174">
        <f>IF(Risk!F66="","",Risk!F66)</f>
        <v>8</v>
      </c>
      <c r="G50" s="174" t="str">
        <f>IF(Risk!G66="","",Risk!G66)</f>
        <v>K</v>
      </c>
      <c r="H50" s="178">
        <f>IF(Risk!H66="","",Risk!H66)</f>
        <v>2</v>
      </c>
      <c r="I50" s="173">
        <f t="shared" si="2"/>
        <v>0</v>
      </c>
      <c r="J50" s="174">
        <f t="shared" si="3"/>
        <v>2</v>
      </c>
      <c r="K50" s="174">
        <f t="shared" si="4"/>
        <v>0</v>
      </c>
      <c r="L50" s="174">
        <f t="shared" si="5"/>
        <v>8</v>
      </c>
      <c r="M50" s="174">
        <f t="shared" si="6"/>
        <v>0</v>
      </c>
      <c r="N50" s="175">
        <f t="shared" si="7"/>
        <v>2</v>
      </c>
      <c r="O50" s="176">
        <f t="shared" si="8"/>
        <v>0</v>
      </c>
      <c r="P50" s="177">
        <f t="shared" si="9"/>
        <v>0</v>
      </c>
      <c r="Q50" s="465">
        <f t="shared" si="10"/>
        <v>0</v>
      </c>
      <c r="R50" s="464">
        <f t="shared" si="11"/>
        <v>2</v>
      </c>
      <c r="S50" s="417" t="str">
        <f t="shared" si="12"/>
        <v>B</v>
      </c>
      <c r="T50" s="167" t="str">
        <f>Risk!Q66</f>
        <v>P</v>
      </c>
      <c r="U50" s="485">
        <f>IF(C50="","",SUM(Risk!I66:K66))</f>
        <v>100</v>
      </c>
      <c r="V50" s="168">
        <f t="shared" si="31"/>
        <v>-100</v>
      </c>
      <c r="W50" s="155">
        <f t="shared" si="32"/>
        <v>2720</v>
      </c>
      <c r="X50" s="179">
        <f t="shared" si="33"/>
        <v>-1.2350813289165785</v>
      </c>
      <c r="Y50" s="180">
        <f t="shared" si="34"/>
        <v>-144.8844124074846</v>
      </c>
      <c r="Z50" s="158">
        <f>Risk!I66</f>
        <v>100</v>
      </c>
      <c r="AA50" s="155">
        <f>Risk!J66</f>
        <v>0</v>
      </c>
      <c r="AB50" s="192">
        <f>Risk!K66</f>
        <v>0</v>
      </c>
      <c r="AC50" s="158">
        <f t="shared" si="13"/>
        <v>-100</v>
      </c>
      <c r="AD50" s="155">
        <f t="shared" si="14"/>
        <v>0</v>
      </c>
      <c r="AE50" s="159">
        <f t="shared" si="15"/>
        <v>0</v>
      </c>
      <c r="AF50" s="220">
        <f t="shared" si="16"/>
        <v>100</v>
      </c>
      <c r="AG50" s="193">
        <f t="shared" si="17"/>
        <v>-100</v>
      </c>
      <c r="AH50" s="197">
        <f t="shared" si="18"/>
        <v>0</v>
      </c>
      <c r="AI50" s="202">
        <f>CA!$E$5</f>
        <v>0.44624660934359561</v>
      </c>
      <c r="AJ50" s="201">
        <f>CA!$E$4</f>
        <v>0.45859742263276138</v>
      </c>
      <c r="AK50" s="205">
        <f>CA!$E$6</f>
        <v>9.5155968023640194E-2</v>
      </c>
      <c r="AL50" s="215">
        <f t="shared" si="19"/>
        <v>-1.2350813289165785</v>
      </c>
      <c r="AM50" s="209">
        <f t="shared" si="20"/>
        <v>4573.3769806252649</v>
      </c>
      <c r="AN50" s="193">
        <f t="shared" si="21"/>
        <v>4473.3927598721466</v>
      </c>
      <c r="AO50" s="180">
        <f t="shared" si="22"/>
        <v>0.14515337711976536</v>
      </c>
      <c r="AP50" s="231">
        <f t="shared" si="23"/>
        <v>9046.9148938745311</v>
      </c>
      <c r="AQ50" s="139"/>
      <c r="AR50" s="59" t="str">
        <f t="shared" si="51"/>
        <v>B</v>
      </c>
      <c r="AS50" s="51" t="str">
        <f t="shared" si="52"/>
        <v>PP</v>
      </c>
      <c r="AT50" s="106" t="str">
        <f>IF(C50="","",IF(LEN(AS50)&lt;2,"",LOOKUP(AS50,'Betting Systems'!$B$4:$B$7,'Betting Systems'!$C$4:$C$7)))</f>
        <v>P</v>
      </c>
      <c r="AU50" s="31">
        <f t="shared" si="53"/>
        <v>1</v>
      </c>
      <c r="AV50" s="51" t="str">
        <f t="shared" si="54"/>
        <v>BPP</v>
      </c>
      <c r="AW50" s="106" t="str">
        <f>IF($C50="","",IF(LEN(AV50)&lt;3,"",LOOKUP(AV50,'Betting Systems'!$E$4:$E$11,'Betting Systems'!$F$4:$F$11)))</f>
        <v>B</v>
      </c>
      <c r="AX50" s="52">
        <f t="shared" si="48"/>
        <v>0</v>
      </c>
      <c r="AY50" s="126" t="str">
        <f t="shared" si="55"/>
        <v>PBBPP</v>
      </c>
      <c r="AZ50" s="123" t="str">
        <f>IF($C50="","",IF(LEN(AY50)&lt;5,"",LOOKUP(AY50,'Betting Systems'!$H$4:$H$35,'Betting Systems'!$I$4:$I$35)))</f>
        <v>B</v>
      </c>
      <c r="BA50" s="125">
        <f t="shared" si="49"/>
        <v>0</v>
      </c>
      <c r="BC50" s="51">
        <f t="shared" si="36"/>
        <v>18</v>
      </c>
      <c r="BD50" s="255">
        <f t="shared" si="37"/>
        <v>15</v>
      </c>
      <c r="BE50" s="255">
        <f t="shared" si="38"/>
        <v>12</v>
      </c>
      <c r="BF50" s="255">
        <f t="shared" si="39"/>
        <v>17</v>
      </c>
      <c r="BG50" s="255">
        <f t="shared" si="40"/>
        <v>13</v>
      </c>
      <c r="BH50" s="255">
        <f t="shared" si="41"/>
        <v>12</v>
      </c>
      <c r="BI50" s="255">
        <f t="shared" si="42"/>
        <v>18</v>
      </c>
      <c r="BJ50" s="255">
        <f t="shared" si="43"/>
        <v>19</v>
      </c>
      <c r="BK50" s="255">
        <f t="shared" si="44"/>
        <v>16</v>
      </c>
      <c r="BL50" s="31">
        <f t="shared" si="45"/>
        <v>60</v>
      </c>
      <c r="BM50" s="475">
        <v>-1.2639711341953432E-2</v>
      </c>
      <c r="BN50" s="466">
        <v>-1.0304487490795983E-2</v>
      </c>
      <c r="BO50" s="476">
        <v>-0.14615417769766295</v>
      </c>
      <c r="BP50" s="333">
        <v>0.44624426531303446</v>
      </c>
      <c r="BQ50" s="302">
        <v>0.45888397665498787</v>
      </c>
      <c r="BR50" s="334">
        <v>9.4871758033794926E-2</v>
      </c>
      <c r="BS50" s="339">
        <f t="shared" si="26"/>
        <v>-1.2639711341953432</v>
      </c>
      <c r="BT50" s="343">
        <f t="shared" si="27"/>
        <v>4575.9635572759344</v>
      </c>
      <c r="BU50" s="341">
        <f t="shared" si="28"/>
        <v>4473.569670070864</v>
      </c>
      <c r="BV50" s="341">
        <f t="shared" si="29"/>
        <v>0.15156930534913557</v>
      </c>
      <c r="BW50" s="344">
        <f t="shared" si="30"/>
        <v>9049.6847966521473</v>
      </c>
    </row>
    <row r="51" spans="2:75" x14ac:dyDescent="0.25">
      <c r="B51" s="172">
        <v>46</v>
      </c>
      <c r="C51" s="173">
        <f>IF(Risk!C67="","",Risk!C67)</f>
        <v>7</v>
      </c>
      <c r="D51" s="174">
        <f>IF(Risk!D67="","",Risk!D67)</f>
        <v>6</v>
      </c>
      <c r="E51" s="174">
        <f>IF(Risk!E67="","",Risk!E67)</f>
        <v>9</v>
      </c>
      <c r="F51" s="174" t="str">
        <f>IF(Risk!F67="","",Risk!F67)</f>
        <v>Q</v>
      </c>
      <c r="G51" s="174" t="str">
        <f>IF(Risk!G67="","",Risk!G67)</f>
        <v/>
      </c>
      <c r="H51" s="178" t="str">
        <f>IF(Risk!H67="","",Risk!H67)</f>
        <v/>
      </c>
      <c r="I51" s="173">
        <f t="shared" si="2"/>
        <v>7</v>
      </c>
      <c r="J51" s="174">
        <f t="shared" si="3"/>
        <v>6</v>
      </c>
      <c r="K51" s="174">
        <f t="shared" si="4"/>
        <v>9</v>
      </c>
      <c r="L51" s="174">
        <f t="shared" si="5"/>
        <v>0</v>
      </c>
      <c r="M51" s="174" t="str">
        <f t="shared" si="6"/>
        <v/>
      </c>
      <c r="N51" s="175" t="str">
        <f t="shared" si="7"/>
        <v/>
      </c>
      <c r="O51" s="176">
        <f t="shared" si="8"/>
        <v>6</v>
      </c>
      <c r="P51" s="177">
        <f t="shared" si="9"/>
        <v>6</v>
      </c>
      <c r="Q51" s="465">
        <f t="shared" si="10"/>
        <v>6</v>
      </c>
      <c r="R51" s="464">
        <f t="shared" si="11"/>
        <v>6</v>
      </c>
      <c r="S51" s="417" t="str">
        <f t="shared" si="12"/>
        <v>T</v>
      </c>
      <c r="T51" s="167" t="str">
        <f>Risk!Q67</f>
        <v>P</v>
      </c>
      <c r="U51" s="485">
        <f>IF(C51="","",SUM(Risk!I67:K67))</f>
        <v>100</v>
      </c>
      <c r="V51" s="168">
        <f t="shared" si="31"/>
        <v>0</v>
      </c>
      <c r="W51" s="155">
        <f t="shared" si="32"/>
        <v>2720</v>
      </c>
      <c r="X51" s="179">
        <f t="shared" si="33"/>
        <v>-1.2350813289165785</v>
      </c>
      <c r="Y51" s="180">
        <f t="shared" si="34"/>
        <v>-146.11949373640118</v>
      </c>
      <c r="Z51" s="158">
        <f>Risk!I67</f>
        <v>100</v>
      </c>
      <c r="AA51" s="155">
        <f>Risk!J67</f>
        <v>0</v>
      </c>
      <c r="AB51" s="192">
        <f>Risk!K67</f>
        <v>0</v>
      </c>
      <c r="AC51" s="158">
        <f t="shared" si="13"/>
        <v>0</v>
      </c>
      <c r="AD51" s="155">
        <f t="shared" si="14"/>
        <v>0</v>
      </c>
      <c r="AE51" s="159">
        <f t="shared" si="15"/>
        <v>0</v>
      </c>
      <c r="AF51" s="220">
        <f t="shared" si="16"/>
        <v>100</v>
      </c>
      <c r="AG51" s="193">
        <f t="shared" si="17"/>
        <v>-100</v>
      </c>
      <c r="AH51" s="197">
        <f t="shared" si="18"/>
        <v>0</v>
      </c>
      <c r="AI51" s="202">
        <f>CA!$E$5</f>
        <v>0.44624660934359561</v>
      </c>
      <c r="AJ51" s="201">
        <f>CA!$E$4</f>
        <v>0.45859742263276138</v>
      </c>
      <c r="AK51" s="205">
        <f>CA!$E$6</f>
        <v>9.5155968023640194E-2</v>
      </c>
      <c r="AL51" s="215">
        <f t="shared" si="19"/>
        <v>-1.2350813289165785</v>
      </c>
      <c r="AM51" s="209">
        <f t="shared" si="20"/>
        <v>4573.3769806252649</v>
      </c>
      <c r="AN51" s="193">
        <f t="shared" si="21"/>
        <v>4473.3927598721466</v>
      </c>
      <c r="AO51" s="180">
        <f t="shared" si="22"/>
        <v>0.14515337711976536</v>
      </c>
      <c r="AP51" s="231">
        <f t="shared" si="23"/>
        <v>9046.9148938745311</v>
      </c>
      <c r="AQ51" s="139"/>
      <c r="AR51" s="59" t="str">
        <f t="shared" si="51"/>
        <v>B</v>
      </c>
      <c r="AS51" s="51" t="str">
        <f t="shared" si="52"/>
        <v>PB</v>
      </c>
      <c r="AT51" s="106" t="str">
        <f>IF(C51="","",IF(LEN(AS51)&lt;2,"",LOOKUP(AS51,'Betting Systems'!$B$4:$B$7,'Betting Systems'!$C$4:$C$7)))</f>
        <v>P</v>
      </c>
      <c r="AU51" s="31">
        <f t="shared" si="53"/>
        <v>1</v>
      </c>
      <c r="AV51" s="51" t="str">
        <f t="shared" si="54"/>
        <v>PPB</v>
      </c>
      <c r="AW51" s="106" t="str">
        <f>IF($C51="","",IF(LEN(AV51)&lt;3,"",LOOKUP(AV51,'Betting Systems'!$E$4:$E$11,'Betting Systems'!$F$4:$F$11)))</f>
        <v>P</v>
      </c>
      <c r="AX51" s="52">
        <f t="shared" si="48"/>
        <v>1</v>
      </c>
      <c r="AY51" s="126" t="str">
        <f t="shared" si="55"/>
        <v>BBPPB</v>
      </c>
      <c r="AZ51" s="123" t="str">
        <f>IF($C51="","",IF(LEN(AY51)&lt;5,"",LOOKUP(AY51,'Betting Systems'!$H$4:$H$35,'Betting Systems'!$I$4:$I$35)))</f>
        <v>B</v>
      </c>
      <c r="BA51" s="125">
        <f t="shared" si="49"/>
        <v>0</v>
      </c>
      <c r="BC51" s="51">
        <f t="shared" si="36"/>
        <v>18</v>
      </c>
      <c r="BD51" s="255">
        <f t="shared" si="37"/>
        <v>13</v>
      </c>
      <c r="BE51" s="255">
        <f t="shared" si="38"/>
        <v>12</v>
      </c>
      <c r="BF51" s="255">
        <f t="shared" si="39"/>
        <v>17</v>
      </c>
      <c r="BG51" s="255">
        <f t="shared" si="40"/>
        <v>13</v>
      </c>
      <c r="BH51" s="255">
        <f t="shared" si="41"/>
        <v>12</v>
      </c>
      <c r="BI51" s="255">
        <f t="shared" si="42"/>
        <v>18</v>
      </c>
      <c r="BJ51" s="255">
        <f t="shared" si="43"/>
        <v>18</v>
      </c>
      <c r="BK51" s="255">
        <f t="shared" si="44"/>
        <v>16</v>
      </c>
      <c r="BL51" s="31">
        <f t="shared" si="45"/>
        <v>57</v>
      </c>
      <c r="BM51" s="475">
        <v>-1.2639444941299996E-2</v>
      </c>
      <c r="BN51" s="466">
        <v>-1.0304754766823472E-2</v>
      </c>
      <c r="BO51" s="476">
        <v>-0.14615689043537022</v>
      </c>
      <c r="BP51" s="333">
        <v>0.44624454922116896</v>
      </c>
      <c r="BQ51" s="302">
        <v>0.45888399416246894</v>
      </c>
      <c r="BR51" s="334">
        <v>9.4871456618533453E-2</v>
      </c>
      <c r="BS51" s="339">
        <f t="shared" si="26"/>
        <v>-1.2639444941299995</v>
      </c>
      <c r="BT51" s="343">
        <f t="shared" si="27"/>
        <v>4575.9640609325843</v>
      </c>
      <c r="BU51" s="341">
        <f t="shared" si="28"/>
        <v>4473.5722547847645</v>
      </c>
      <c r="BV51" s="341">
        <f t="shared" si="29"/>
        <v>0.15156243479321282</v>
      </c>
      <c r="BW51" s="344">
        <f t="shared" si="30"/>
        <v>9049.6878781521427</v>
      </c>
    </row>
    <row r="52" spans="2:75" x14ac:dyDescent="0.25">
      <c r="B52" s="172">
        <v>47</v>
      </c>
      <c r="C52" s="173" t="str">
        <f>IF(Risk!C68="","",Risk!C68)</f>
        <v>K</v>
      </c>
      <c r="D52" s="174">
        <f>IF(Risk!D68="","",Risk!D68)</f>
        <v>5</v>
      </c>
      <c r="E52" s="174">
        <f>IF(Risk!E68="","",Risk!E68)</f>
        <v>5</v>
      </c>
      <c r="F52" s="174">
        <f>IF(Risk!F68="","",Risk!F68)</f>
        <v>1</v>
      </c>
      <c r="G52" s="174">
        <f>IF(Risk!G68="","",Risk!G68)</f>
        <v>7</v>
      </c>
      <c r="H52" s="178">
        <f>IF(Risk!H68="","",Risk!H68)</f>
        <v>1</v>
      </c>
      <c r="I52" s="173">
        <f t="shared" si="2"/>
        <v>0</v>
      </c>
      <c r="J52" s="174">
        <f t="shared" si="3"/>
        <v>5</v>
      </c>
      <c r="K52" s="174">
        <f t="shared" si="4"/>
        <v>5</v>
      </c>
      <c r="L52" s="174">
        <f t="shared" si="5"/>
        <v>1</v>
      </c>
      <c r="M52" s="174">
        <f t="shared" si="6"/>
        <v>7</v>
      </c>
      <c r="N52" s="175">
        <f t="shared" si="7"/>
        <v>1</v>
      </c>
      <c r="O52" s="176">
        <f t="shared" si="8"/>
        <v>5</v>
      </c>
      <c r="P52" s="177">
        <f t="shared" si="9"/>
        <v>6</v>
      </c>
      <c r="Q52" s="465">
        <f t="shared" si="10"/>
        <v>2</v>
      </c>
      <c r="R52" s="464">
        <f t="shared" si="11"/>
        <v>7</v>
      </c>
      <c r="S52" s="417" t="str">
        <f t="shared" si="12"/>
        <v>B</v>
      </c>
      <c r="T52" s="167" t="str">
        <f>Risk!Q68</f>
        <v>B</v>
      </c>
      <c r="U52" s="485">
        <f>IF(C52="","",SUM(Risk!I68:K68))</f>
        <v>100</v>
      </c>
      <c r="V52" s="168">
        <f t="shared" si="31"/>
        <v>95</v>
      </c>
      <c r="W52" s="155">
        <f t="shared" si="32"/>
        <v>2815</v>
      </c>
      <c r="X52" s="179">
        <f t="shared" si="33"/>
        <v>-1.0579057842472324</v>
      </c>
      <c r="Y52" s="180">
        <f t="shared" si="34"/>
        <v>-147.17739952064841</v>
      </c>
      <c r="Z52" s="158">
        <f>Risk!I68</f>
        <v>0</v>
      </c>
      <c r="AA52" s="155">
        <f>Risk!J68</f>
        <v>100</v>
      </c>
      <c r="AB52" s="192">
        <f>Risk!K68</f>
        <v>0</v>
      </c>
      <c r="AC52" s="158">
        <f t="shared" si="13"/>
        <v>0</v>
      </c>
      <c r="AD52" s="155">
        <f t="shared" si="14"/>
        <v>95</v>
      </c>
      <c r="AE52" s="159">
        <f t="shared" si="15"/>
        <v>0</v>
      </c>
      <c r="AF52" s="220">
        <f t="shared" si="16"/>
        <v>-100</v>
      </c>
      <c r="AG52" s="193">
        <f t="shared" si="17"/>
        <v>95</v>
      </c>
      <c r="AH52" s="197">
        <f t="shared" si="18"/>
        <v>0</v>
      </c>
      <c r="AI52" s="202">
        <f>CA!$E$5</f>
        <v>0.44624660934359561</v>
      </c>
      <c r="AJ52" s="201">
        <f>CA!$E$4</f>
        <v>0.45859742263276138</v>
      </c>
      <c r="AK52" s="205">
        <f>CA!$E$6</f>
        <v>9.5155968023640194E-2</v>
      </c>
      <c r="AL52" s="215">
        <f t="shared" si="19"/>
        <v>-1.0579057842472324</v>
      </c>
      <c r="AM52" s="209">
        <f t="shared" si="20"/>
        <v>4368.5481430205164</v>
      </c>
      <c r="AN52" s="193">
        <f t="shared" si="21"/>
        <v>4231.5340298322772</v>
      </c>
      <c r="AO52" s="180">
        <f t="shared" si="22"/>
        <v>0.10649519549098657</v>
      </c>
      <c r="AP52" s="231">
        <f t="shared" si="23"/>
        <v>8600.1886680482839</v>
      </c>
      <c r="AQ52" s="139"/>
      <c r="AR52" s="59" t="str">
        <f t="shared" si="51"/>
        <v>B</v>
      </c>
      <c r="AS52" s="51" t="str">
        <f t="shared" si="52"/>
        <v>BB</v>
      </c>
      <c r="AT52" s="106" t="str">
        <f>IF(C52="","",IF(LEN(AS52)&lt;2,"",LOOKUP(AS52,'Betting Systems'!$B$4:$B$7,'Betting Systems'!$C$4:$C$7)))</f>
        <v>B</v>
      </c>
      <c r="AU52" s="31">
        <f t="shared" si="53"/>
        <v>1</v>
      </c>
      <c r="AV52" s="51" t="str">
        <f t="shared" si="54"/>
        <v>PBB</v>
      </c>
      <c r="AW52" s="106" t="str">
        <f>IF($C52="","",IF(LEN(AV52)&lt;3,"",LOOKUP(AV52,'Betting Systems'!$E$4:$E$11,'Betting Systems'!$F$4:$F$11)))</f>
        <v>P</v>
      </c>
      <c r="AX52" s="52">
        <f t="shared" si="48"/>
        <v>0</v>
      </c>
      <c r="AY52" s="126" t="str">
        <f t="shared" si="55"/>
        <v>BPPBB</v>
      </c>
      <c r="AZ52" s="123" t="str">
        <f>IF($C52="","",IF(LEN(AY52)&lt;5,"",LOOKUP(AY52,'Betting Systems'!$H$4:$H$35,'Betting Systems'!$I$4:$I$35)))</f>
        <v/>
      </c>
      <c r="BA52" s="125" t="str">
        <f t="shared" si="49"/>
        <v/>
      </c>
      <c r="BC52" s="51">
        <f t="shared" si="36"/>
        <v>18</v>
      </c>
      <c r="BD52" s="255">
        <f t="shared" si="37"/>
        <v>13</v>
      </c>
      <c r="BE52" s="255">
        <f t="shared" si="38"/>
        <v>12</v>
      </c>
      <c r="BF52" s="255">
        <f t="shared" si="39"/>
        <v>17</v>
      </c>
      <c r="BG52" s="255">
        <f t="shared" si="40"/>
        <v>13</v>
      </c>
      <c r="BH52" s="255">
        <f t="shared" si="41"/>
        <v>11</v>
      </c>
      <c r="BI52" s="255">
        <f t="shared" si="42"/>
        <v>17</v>
      </c>
      <c r="BJ52" s="255">
        <f t="shared" si="43"/>
        <v>18</v>
      </c>
      <c r="BK52" s="255">
        <f t="shared" si="44"/>
        <v>15</v>
      </c>
      <c r="BL52" s="31">
        <f t="shared" si="45"/>
        <v>56</v>
      </c>
      <c r="BM52" s="475">
        <v>-1.2638901469665351E-2</v>
      </c>
      <c r="BN52" s="466">
        <v>-1.0305298200761143E-2</v>
      </c>
      <c r="BO52" s="476">
        <v>-0.14616176811103671</v>
      </c>
      <c r="BP52" s="333">
        <v>0.44624509193886414</v>
      </c>
      <c r="BQ52" s="302">
        <v>0.45888399340852948</v>
      </c>
      <c r="BR52" s="334">
        <v>9.4870914654544614E-2</v>
      </c>
      <c r="BS52" s="339">
        <f t="shared" si="26"/>
        <v>-1.0305298200761144</v>
      </c>
      <c r="BT52" s="343">
        <f t="shared" si="27"/>
        <v>4370.9510531158166</v>
      </c>
      <c r="BU52" s="341">
        <f t="shared" si="28"/>
        <v>4231.7651629498496</v>
      </c>
      <c r="BV52" s="341">
        <f t="shared" si="29"/>
        <v>0.10075212488951568</v>
      </c>
      <c r="BW52" s="344">
        <f t="shared" si="30"/>
        <v>8602.8169681905565</v>
      </c>
    </row>
    <row r="53" spans="2:75" x14ac:dyDescent="0.25">
      <c r="B53" s="172">
        <v>48</v>
      </c>
      <c r="C53" s="173">
        <f>IF(Risk!C69="","",Risk!C69)</f>
        <v>9</v>
      </c>
      <c r="D53" s="174">
        <f>IF(Risk!D69="","",Risk!D69)</f>
        <v>1</v>
      </c>
      <c r="E53" s="174">
        <f>IF(Risk!E69="","",Risk!E69)</f>
        <v>2</v>
      </c>
      <c r="F53" s="174" t="str">
        <f>IF(Risk!F69="","",Risk!F69)</f>
        <v>J</v>
      </c>
      <c r="G53" s="174" t="str">
        <f>IF(Risk!G69="","",Risk!G69)</f>
        <v>J</v>
      </c>
      <c r="H53" s="178" t="str">
        <f>IF(Risk!H69="","",Risk!H69)</f>
        <v>K</v>
      </c>
      <c r="I53" s="173">
        <f t="shared" si="2"/>
        <v>9</v>
      </c>
      <c r="J53" s="174">
        <f t="shared" si="3"/>
        <v>1</v>
      </c>
      <c r="K53" s="174">
        <f t="shared" si="4"/>
        <v>2</v>
      </c>
      <c r="L53" s="174">
        <f t="shared" si="5"/>
        <v>0</v>
      </c>
      <c r="M53" s="174">
        <f t="shared" si="6"/>
        <v>0</v>
      </c>
      <c r="N53" s="175">
        <f t="shared" si="7"/>
        <v>0</v>
      </c>
      <c r="O53" s="176">
        <f t="shared" si="8"/>
        <v>1</v>
      </c>
      <c r="P53" s="177">
        <f t="shared" si="9"/>
        <v>1</v>
      </c>
      <c r="Q53" s="465">
        <f t="shared" si="10"/>
        <v>1</v>
      </c>
      <c r="R53" s="464">
        <f t="shared" si="11"/>
        <v>1</v>
      </c>
      <c r="S53" s="417" t="str">
        <f t="shared" si="12"/>
        <v>T</v>
      </c>
      <c r="T53" s="167" t="str">
        <f>Risk!Q69</f>
        <v>B</v>
      </c>
      <c r="U53" s="485">
        <f>IF(C53="","",SUM(Risk!I69:K69))</f>
        <v>100</v>
      </c>
      <c r="V53" s="168">
        <f t="shared" si="31"/>
        <v>0</v>
      </c>
      <c r="W53" s="155">
        <f t="shared" si="32"/>
        <v>2815</v>
      </c>
      <c r="X53" s="179">
        <f t="shared" si="33"/>
        <v>-1.0579057842472324</v>
      </c>
      <c r="Y53" s="180">
        <f t="shared" si="34"/>
        <v>-148.23530530489563</v>
      </c>
      <c r="Z53" s="158">
        <f>Risk!I69</f>
        <v>0</v>
      </c>
      <c r="AA53" s="155">
        <f>Risk!J69</f>
        <v>100</v>
      </c>
      <c r="AB53" s="192">
        <f>Risk!K69</f>
        <v>0</v>
      </c>
      <c r="AC53" s="158">
        <f t="shared" si="13"/>
        <v>0</v>
      </c>
      <c r="AD53" s="155">
        <f t="shared" si="14"/>
        <v>0</v>
      </c>
      <c r="AE53" s="159">
        <f t="shared" si="15"/>
        <v>0</v>
      </c>
      <c r="AF53" s="220">
        <f t="shared" si="16"/>
        <v>-100</v>
      </c>
      <c r="AG53" s="193">
        <f t="shared" si="17"/>
        <v>95</v>
      </c>
      <c r="AH53" s="197">
        <f t="shared" si="18"/>
        <v>0</v>
      </c>
      <c r="AI53" s="202">
        <f>CA!$E$5</f>
        <v>0.44624660934359561</v>
      </c>
      <c r="AJ53" s="201">
        <f>CA!$E$4</f>
        <v>0.45859742263276138</v>
      </c>
      <c r="AK53" s="205">
        <f>CA!$E$6</f>
        <v>9.5155968023640194E-2</v>
      </c>
      <c r="AL53" s="215">
        <f t="shared" si="19"/>
        <v>-1.0579057842472324</v>
      </c>
      <c r="AM53" s="209">
        <f t="shared" si="20"/>
        <v>4368.5481430205164</v>
      </c>
      <c r="AN53" s="193">
        <f t="shared" si="21"/>
        <v>4231.5340298322772</v>
      </c>
      <c r="AO53" s="180">
        <f t="shared" si="22"/>
        <v>0.10649519549098657</v>
      </c>
      <c r="AP53" s="231">
        <f t="shared" si="23"/>
        <v>8600.1886680482839</v>
      </c>
      <c r="AQ53" s="139"/>
      <c r="AR53" s="59" t="str">
        <f t="shared" si="51"/>
        <v>B</v>
      </c>
      <c r="AS53" s="51" t="str">
        <f t="shared" si="52"/>
        <v>BB</v>
      </c>
      <c r="AT53" s="106" t="str">
        <f>IF(C53="","",IF(LEN(AS53)&lt;2,"",LOOKUP(AS53,'Betting Systems'!$B$4:$B$7,'Betting Systems'!$C$4:$C$7)))</f>
        <v>B</v>
      </c>
      <c r="AU53" s="31">
        <f t="shared" si="53"/>
        <v>1</v>
      </c>
      <c r="AV53" s="51" t="str">
        <f t="shared" si="54"/>
        <v>BBB</v>
      </c>
      <c r="AW53" s="106" t="str">
        <f>IF($C53="","",IF(LEN(AV53)&lt;3,"",LOOKUP(AV53,'Betting Systems'!$E$4:$E$11,'Betting Systems'!$F$4:$F$11)))</f>
        <v>B</v>
      </c>
      <c r="AX53" s="52">
        <f t="shared" si="48"/>
        <v>1</v>
      </c>
      <c r="AY53" s="126" t="str">
        <f t="shared" si="55"/>
        <v>PPBBB</v>
      </c>
      <c r="AZ53" s="123" t="str">
        <f>IF($C53="","",IF(LEN(AY53)&lt;5,"",LOOKUP(AY53,'Betting Systems'!$H$4:$H$35,'Betting Systems'!$I$4:$I$35)))</f>
        <v>P</v>
      </c>
      <c r="BA53" s="125">
        <f t="shared" si="49"/>
        <v>0</v>
      </c>
      <c r="BC53" s="51">
        <f t="shared" si="36"/>
        <v>16</v>
      </c>
      <c r="BD53" s="255">
        <f t="shared" si="37"/>
        <v>13</v>
      </c>
      <c r="BE53" s="255">
        <f t="shared" si="38"/>
        <v>12</v>
      </c>
      <c r="BF53" s="255">
        <f t="shared" si="39"/>
        <v>17</v>
      </c>
      <c r="BG53" s="255">
        <f t="shared" si="40"/>
        <v>11</v>
      </c>
      <c r="BH53" s="255">
        <f t="shared" si="41"/>
        <v>11</v>
      </c>
      <c r="BI53" s="255">
        <f t="shared" si="42"/>
        <v>16</v>
      </c>
      <c r="BJ53" s="255">
        <f t="shared" si="43"/>
        <v>18</v>
      </c>
      <c r="BK53" s="255">
        <f t="shared" si="44"/>
        <v>15</v>
      </c>
      <c r="BL53" s="31">
        <f t="shared" si="45"/>
        <v>55</v>
      </c>
      <c r="BM53" s="475">
        <v>-1.2638293294626761E-2</v>
      </c>
      <c r="BN53" s="466">
        <v>-1.0305904788766128E-2</v>
      </c>
      <c r="BO53" s="476">
        <v>-0.14616667035479577</v>
      </c>
      <c r="BP53" s="333">
        <v>0.44624566837323065</v>
      </c>
      <c r="BQ53" s="302">
        <v>0.45888396166785739</v>
      </c>
      <c r="BR53" s="334">
        <v>9.487036996078653E-2</v>
      </c>
      <c r="BS53" s="339">
        <f t="shared" si="26"/>
        <v>-1.0305904788766129</v>
      </c>
      <c r="BT53" s="343">
        <f t="shared" si="27"/>
        <v>4370.9513413115974</v>
      </c>
      <c r="BU53" s="341">
        <f t="shared" si="28"/>
        <v>4231.7702163303675</v>
      </c>
      <c r="BV53" s="341">
        <f t="shared" si="29"/>
        <v>0.10076340760533008</v>
      </c>
      <c r="BW53" s="344">
        <f t="shared" si="30"/>
        <v>8602.8223210495707</v>
      </c>
    </row>
    <row r="54" spans="2:75" x14ac:dyDescent="0.25">
      <c r="B54" s="172">
        <v>49</v>
      </c>
      <c r="C54" s="173" t="str">
        <f>IF(Risk!C70="","",Risk!C70)</f>
        <v>K</v>
      </c>
      <c r="D54" s="174" t="str">
        <f>IF(Risk!D70="","",Risk!D70)</f>
        <v>Q</v>
      </c>
      <c r="E54" s="174">
        <f>IF(Risk!E70="","",Risk!E70)</f>
        <v>9</v>
      </c>
      <c r="F54" s="174">
        <f>IF(Risk!F70="","",Risk!F70)</f>
        <v>9</v>
      </c>
      <c r="G54" s="174" t="str">
        <f>IF(Risk!G70="","",Risk!G70)</f>
        <v/>
      </c>
      <c r="H54" s="178" t="str">
        <f>IF(Risk!H70="","",Risk!H70)</f>
        <v/>
      </c>
      <c r="I54" s="173">
        <f t="shared" si="2"/>
        <v>0</v>
      </c>
      <c r="J54" s="174">
        <f t="shared" si="3"/>
        <v>0</v>
      </c>
      <c r="K54" s="174">
        <f t="shared" si="4"/>
        <v>9</v>
      </c>
      <c r="L54" s="174">
        <f t="shared" si="5"/>
        <v>9</v>
      </c>
      <c r="M54" s="174" t="str">
        <f t="shared" si="6"/>
        <v/>
      </c>
      <c r="N54" s="175" t="str">
        <f t="shared" si="7"/>
        <v/>
      </c>
      <c r="O54" s="176">
        <f t="shared" si="8"/>
        <v>9</v>
      </c>
      <c r="P54" s="177">
        <f t="shared" si="9"/>
        <v>9</v>
      </c>
      <c r="Q54" s="465">
        <f t="shared" si="10"/>
        <v>9</v>
      </c>
      <c r="R54" s="464">
        <f t="shared" si="11"/>
        <v>9</v>
      </c>
      <c r="S54" s="417" t="str">
        <f t="shared" si="12"/>
        <v>T</v>
      </c>
      <c r="T54" s="167" t="str">
        <f>Risk!Q70</f>
        <v>T</v>
      </c>
      <c r="U54" s="485">
        <f>IF(C54="","",SUM(Risk!I70:K70))</f>
        <v>100</v>
      </c>
      <c r="V54" s="168">
        <f t="shared" si="31"/>
        <v>800</v>
      </c>
      <c r="W54" s="155">
        <f t="shared" si="32"/>
        <v>3615</v>
      </c>
      <c r="X54" s="179">
        <f t="shared" si="33"/>
        <v>-14.359628778723547</v>
      </c>
      <c r="Y54" s="180">
        <f t="shared" si="34"/>
        <v>-162.59493408361919</v>
      </c>
      <c r="Z54" s="158">
        <f>Risk!I70</f>
        <v>0</v>
      </c>
      <c r="AA54" s="155">
        <f>Risk!J70</f>
        <v>0</v>
      </c>
      <c r="AB54" s="192">
        <f>Risk!K70</f>
        <v>100</v>
      </c>
      <c r="AC54" s="158">
        <f t="shared" si="13"/>
        <v>0</v>
      </c>
      <c r="AD54" s="155">
        <f t="shared" si="14"/>
        <v>0</v>
      </c>
      <c r="AE54" s="159">
        <f t="shared" si="15"/>
        <v>800</v>
      </c>
      <c r="AF54" s="220">
        <f t="shared" si="16"/>
        <v>-100</v>
      </c>
      <c r="AG54" s="193">
        <f t="shared" si="17"/>
        <v>-100</v>
      </c>
      <c r="AH54" s="197">
        <f t="shared" si="18"/>
        <v>800</v>
      </c>
      <c r="AI54" s="202">
        <f>CA!$E$5</f>
        <v>0.44624660934359561</v>
      </c>
      <c r="AJ54" s="201">
        <f>CA!$E$4</f>
        <v>0.45859742263276138</v>
      </c>
      <c r="AK54" s="205">
        <f>CA!$E$6</f>
        <v>9.5155968023640194E-2</v>
      </c>
      <c r="AL54" s="215">
        <f t="shared" si="19"/>
        <v>-14.359628778723547</v>
      </c>
      <c r="AM54" s="209">
        <f t="shared" si="20"/>
        <v>3272.8945398768346</v>
      </c>
      <c r="AN54" s="193">
        <f t="shared" si="21"/>
        <v>3363.4787785707908</v>
      </c>
      <c r="AO54" s="180">
        <f t="shared" si="22"/>
        <v>63105.687597782919</v>
      </c>
      <c r="AP54" s="231">
        <f t="shared" si="23"/>
        <v>69742.060916230548</v>
      </c>
      <c r="AQ54" s="139"/>
      <c r="AR54" s="59" t="str">
        <f t="shared" si="51"/>
        <v>B</v>
      </c>
      <c r="AS54" s="51" t="str">
        <f t="shared" si="52"/>
        <v>BB</v>
      </c>
      <c r="AT54" s="106" t="str">
        <f>IF(C54="","",IF(LEN(AS54)&lt;2,"",LOOKUP(AS54,'Betting Systems'!$B$4:$B$7,'Betting Systems'!$C$4:$C$7)))</f>
        <v>B</v>
      </c>
      <c r="AU54" s="31">
        <f t="shared" si="53"/>
        <v>0</v>
      </c>
      <c r="AV54" s="51" t="str">
        <f t="shared" si="54"/>
        <v>BBB</v>
      </c>
      <c r="AW54" s="106" t="str">
        <f>IF($C54="","",IF(LEN(AV54)&lt;3,"",LOOKUP(AV54,'Betting Systems'!$E$4:$E$11,'Betting Systems'!$F$4:$F$11)))</f>
        <v>B</v>
      </c>
      <c r="AX54" s="52">
        <f t="shared" si="48"/>
        <v>0</v>
      </c>
      <c r="AY54" s="126" t="str">
        <f t="shared" si="55"/>
        <v>PBBBB</v>
      </c>
      <c r="AZ54" s="123" t="str">
        <f>IF($C54="","",IF(LEN(AY54)&lt;5,"",LOOKUP(AY54,'Betting Systems'!$H$4:$H$35,'Betting Systems'!$I$4:$I$35)))</f>
        <v>B</v>
      </c>
      <c r="BA54" s="125">
        <f t="shared" si="49"/>
        <v>0</v>
      </c>
      <c r="BC54" s="51">
        <f t="shared" si="36"/>
        <v>15</v>
      </c>
      <c r="BD54" s="255">
        <f t="shared" si="37"/>
        <v>12</v>
      </c>
      <c r="BE54" s="255">
        <f t="shared" si="38"/>
        <v>12</v>
      </c>
      <c r="BF54" s="255">
        <f t="shared" si="39"/>
        <v>17</v>
      </c>
      <c r="BG54" s="255">
        <f t="shared" si="40"/>
        <v>11</v>
      </c>
      <c r="BH54" s="255">
        <f t="shared" si="41"/>
        <v>11</v>
      </c>
      <c r="BI54" s="255">
        <f t="shared" si="42"/>
        <v>16</v>
      </c>
      <c r="BJ54" s="255">
        <f t="shared" si="43"/>
        <v>18</v>
      </c>
      <c r="BK54" s="255">
        <f t="shared" si="44"/>
        <v>14</v>
      </c>
      <c r="BL54" s="31">
        <f t="shared" si="45"/>
        <v>52</v>
      </c>
      <c r="BM54" s="475">
        <v>-1.2637965641363219E-2</v>
      </c>
      <c r="BN54" s="466">
        <v>-1.0306229961405644E-2</v>
      </c>
      <c r="BO54" s="476">
        <v>-0.1461687262092905</v>
      </c>
      <c r="BP54" s="333">
        <v>0.44624594641401366</v>
      </c>
      <c r="BQ54" s="302">
        <v>0.45888391205537687</v>
      </c>
      <c r="BR54" s="334">
        <v>9.4870141532512511E-2</v>
      </c>
      <c r="BS54" s="339">
        <f t="shared" si="26"/>
        <v>-14.616872620929049</v>
      </c>
      <c r="BT54" s="343">
        <f t="shared" si="27"/>
        <v>3253.2572025394056</v>
      </c>
      <c r="BU54" s="341">
        <f t="shared" si="28"/>
        <v>3345.3914909931218</v>
      </c>
      <c r="BV54" s="341">
        <f t="shared" si="29"/>
        <v>62955.88750675333</v>
      </c>
      <c r="BW54" s="344">
        <f t="shared" si="30"/>
        <v>69554.53620028586</v>
      </c>
    </row>
    <row r="55" spans="2:75" x14ac:dyDescent="0.25">
      <c r="B55" s="172">
        <v>50</v>
      </c>
      <c r="C55" s="173">
        <f>IF(Risk!C71="","",Risk!C71)</f>
        <v>5</v>
      </c>
      <c r="D55" s="174" t="str">
        <f>IF(Risk!D71="","",Risk!D71)</f>
        <v>Q</v>
      </c>
      <c r="E55" s="174">
        <f>IF(Risk!E71="","",Risk!E71)</f>
        <v>4</v>
      </c>
      <c r="F55" s="174">
        <f>IF(Risk!F71="","",Risk!F71)</f>
        <v>7</v>
      </c>
      <c r="G55" s="174" t="str">
        <f>IF(Risk!G71="","",Risk!G71)</f>
        <v/>
      </c>
      <c r="H55" s="178" t="str">
        <f>IF(Risk!H71="","",Risk!H71)</f>
        <v/>
      </c>
      <c r="I55" s="173">
        <f t="shared" si="2"/>
        <v>5</v>
      </c>
      <c r="J55" s="174">
        <f t="shared" si="3"/>
        <v>0</v>
      </c>
      <c r="K55" s="174">
        <f t="shared" si="4"/>
        <v>4</v>
      </c>
      <c r="L55" s="174">
        <f t="shared" si="5"/>
        <v>7</v>
      </c>
      <c r="M55" s="174" t="str">
        <f t="shared" si="6"/>
        <v/>
      </c>
      <c r="N55" s="175" t="str">
        <f t="shared" si="7"/>
        <v/>
      </c>
      <c r="O55" s="176">
        <f t="shared" si="8"/>
        <v>9</v>
      </c>
      <c r="P55" s="177">
        <f t="shared" si="9"/>
        <v>7</v>
      </c>
      <c r="Q55" s="465">
        <f t="shared" si="10"/>
        <v>9</v>
      </c>
      <c r="R55" s="464">
        <f t="shared" si="11"/>
        <v>7</v>
      </c>
      <c r="S55" s="417" t="str">
        <f t="shared" si="12"/>
        <v>P</v>
      </c>
      <c r="T55" s="167" t="str">
        <f>Risk!Q71</f>
        <v>B</v>
      </c>
      <c r="U55" s="485">
        <f>IF(C55="","",SUM(Risk!I71:K71))</f>
        <v>100</v>
      </c>
      <c r="V55" s="168">
        <f t="shared" si="31"/>
        <v>-100</v>
      </c>
      <c r="W55" s="155">
        <f t="shared" si="32"/>
        <v>3515</v>
      </c>
      <c r="X55" s="179">
        <f t="shared" si="33"/>
        <v>-1.0579057842472324</v>
      </c>
      <c r="Y55" s="180">
        <f t="shared" si="34"/>
        <v>-163.65283986786642</v>
      </c>
      <c r="Z55" s="158">
        <f>Risk!I71</f>
        <v>0</v>
      </c>
      <c r="AA55" s="155">
        <f>Risk!J71</f>
        <v>100</v>
      </c>
      <c r="AB55" s="192">
        <f>Risk!K71</f>
        <v>0</v>
      </c>
      <c r="AC55" s="158">
        <f t="shared" si="13"/>
        <v>0</v>
      </c>
      <c r="AD55" s="155">
        <f t="shared" si="14"/>
        <v>-100</v>
      </c>
      <c r="AE55" s="159">
        <f t="shared" si="15"/>
        <v>0</v>
      </c>
      <c r="AF55" s="220">
        <f t="shared" si="16"/>
        <v>-100</v>
      </c>
      <c r="AG55" s="193">
        <f t="shared" si="17"/>
        <v>95</v>
      </c>
      <c r="AH55" s="197">
        <f t="shared" si="18"/>
        <v>0</v>
      </c>
      <c r="AI55" s="202">
        <f>CA!$E$5</f>
        <v>0.44624660934359561</v>
      </c>
      <c r="AJ55" s="201">
        <f>CA!$E$4</f>
        <v>0.45859742263276138</v>
      </c>
      <c r="AK55" s="205">
        <f>CA!$E$6</f>
        <v>9.5155968023640194E-2</v>
      </c>
      <c r="AL55" s="215">
        <f t="shared" si="19"/>
        <v>-1.0579057842472324</v>
      </c>
      <c r="AM55" s="209">
        <f t="shared" si="20"/>
        <v>4368.5481430205164</v>
      </c>
      <c r="AN55" s="193">
        <f t="shared" si="21"/>
        <v>4231.5340298322772</v>
      </c>
      <c r="AO55" s="180">
        <f t="shared" si="22"/>
        <v>0.10649519549098657</v>
      </c>
      <c r="AP55" s="231">
        <f t="shared" si="23"/>
        <v>8600.1886680482839</v>
      </c>
      <c r="AQ55" s="139"/>
      <c r="AR55" s="59" t="str">
        <f t="shared" si="51"/>
        <v>P</v>
      </c>
      <c r="AS55" s="51" t="str">
        <f t="shared" si="52"/>
        <v>BB</v>
      </c>
      <c r="AT55" s="106" t="str">
        <f>IF(C55="","",IF(LEN(AS55)&lt;2,"",LOOKUP(AS55,'Betting Systems'!$B$4:$B$7,'Betting Systems'!$C$4:$C$7)))</f>
        <v>B</v>
      </c>
      <c r="AU55" s="31">
        <f t="shared" si="53"/>
        <v>1</v>
      </c>
      <c r="AV55" s="51" t="str">
        <f t="shared" si="54"/>
        <v>BBB</v>
      </c>
      <c r="AW55" s="106" t="str">
        <f>IF($C55="","",IF(LEN(AV55)&lt;3,"",LOOKUP(AV55,'Betting Systems'!$E$4:$E$11,'Betting Systems'!$F$4:$F$11)))</f>
        <v>B</v>
      </c>
      <c r="AX55" s="52">
        <f t="shared" si="48"/>
        <v>1</v>
      </c>
      <c r="AY55" s="126" t="str">
        <f t="shared" si="55"/>
        <v>BBBBB</v>
      </c>
      <c r="AZ55" s="123" t="str">
        <f>IF($C55="","",IF(LEN(AY55)&lt;5,"",LOOKUP(AY55,'Betting Systems'!$H$4:$H$35,'Betting Systems'!$I$4:$I$35)))</f>
        <v>B</v>
      </c>
      <c r="BA55" s="125">
        <f t="shared" si="49"/>
        <v>1</v>
      </c>
      <c r="BC55" s="51">
        <f t="shared" si="36"/>
        <v>15</v>
      </c>
      <c r="BD55" s="255">
        <f t="shared" si="37"/>
        <v>12</v>
      </c>
      <c r="BE55" s="255">
        <f t="shared" si="38"/>
        <v>12</v>
      </c>
      <c r="BF55" s="255">
        <f t="shared" si="39"/>
        <v>17</v>
      </c>
      <c r="BG55" s="255">
        <f t="shared" si="40"/>
        <v>11</v>
      </c>
      <c r="BH55" s="255">
        <f t="shared" si="41"/>
        <v>11</v>
      </c>
      <c r="BI55" s="255">
        <f t="shared" si="42"/>
        <v>16</v>
      </c>
      <c r="BJ55" s="255">
        <f t="shared" si="43"/>
        <v>18</v>
      </c>
      <c r="BK55" s="255">
        <f t="shared" si="44"/>
        <v>12</v>
      </c>
      <c r="BL55" s="31">
        <f t="shared" si="45"/>
        <v>50</v>
      </c>
      <c r="BM55" s="475">
        <v>-1.2637675879897683E-2</v>
      </c>
      <c r="BN55" s="466">
        <v>-1.0306513552117789E-2</v>
      </c>
      <c r="BO55" s="476">
        <v>-0.14616911259168389</v>
      </c>
      <c r="BP55" s="333">
        <v>0.44624611276041132</v>
      </c>
      <c r="BQ55" s="302">
        <v>0.45888378864030904</v>
      </c>
      <c r="BR55" s="334">
        <v>9.4870098601129563E-2</v>
      </c>
      <c r="BS55" s="339">
        <f t="shared" si="26"/>
        <v>-1.0306513552117789</v>
      </c>
      <c r="BT55" s="343">
        <f t="shared" si="27"/>
        <v>4370.9503168889123</v>
      </c>
      <c r="BU55" s="341">
        <f t="shared" si="28"/>
        <v>4231.7739859542216</v>
      </c>
      <c r="BV55" s="341">
        <f t="shared" si="29"/>
        <v>0.10077502377019064</v>
      </c>
      <c r="BW55" s="344">
        <f t="shared" si="30"/>
        <v>8602.8250778669026</v>
      </c>
    </row>
    <row r="56" spans="2:75" x14ac:dyDescent="0.25">
      <c r="B56" s="172">
        <v>51</v>
      </c>
      <c r="C56" s="173">
        <f>IF(Risk!C72="","",Risk!C72)</f>
        <v>8</v>
      </c>
      <c r="D56" s="174" t="str">
        <f>IF(Risk!D72="","",Risk!D72)</f>
        <v>J</v>
      </c>
      <c r="E56" s="174" t="str">
        <f>IF(Risk!E72="","",Risk!E72)</f>
        <v>Q</v>
      </c>
      <c r="F56" s="174">
        <f>IF(Risk!F72="","",Risk!F72)</f>
        <v>9</v>
      </c>
      <c r="G56" s="174" t="str">
        <f>IF(Risk!G72="","",Risk!G72)</f>
        <v/>
      </c>
      <c r="H56" s="178" t="str">
        <f>IF(Risk!H72="","",Risk!H72)</f>
        <v/>
      </c>
      <c r="I56" s="173">
        <f t="shared" si="2"/>
        <v>8</v>
      </c>
      <c r="J56" s="174">
        <f t="shared" si="3"/>
        <v>0</v>
      </c>
      <c r="K56" s="174">
        <f t="shared" si="4"/>
        <v>0</v>
      </c>
      <c r="L56" s="174">
        <f t="shared" si="5"/>
        <v>9</v>
      </c>
      <c r="M56" s="174" t="str">
        <f t="shared" si="6"/>
        <v/>
      </c>
      <c r="N56" s="175" t="str">
        <f t="shared" si="7"/>
        <v/>
      </c>
      <c r="O56" s="176">
        <f t="shared" si="8"/>
        <v>8</v>
      </c>
      <c r="P56" s="177">
        <f t="shared" si="9"/>
        <v>9</v>
      </c>
      <c r="Q56" s="465">
        <f t="shared" si="10"/>
        <v>8</v>
      </c>
      <c r="R56" s="464">
        <f t="shared" si="11"/>
        <v>9</v>
      </c>
      <c r="S56" s="417" t="str">
        <f t="shared" si="12"/>
        <v>B</v>
      </c>
      <c r="T56" s="167" t="str">
        <f>Risk!Q72</f>
        <v>P</v>
      </c>
      <c r="U56" s="485">
        <f>IF(C56="","",SUM(Risk!I72:K72))</f>
        <v>100</v>
      </c>
      <c r="V56" s="168">
        <f t="shared" si="31"/>
        <v>-100</v>
      </c>
      <c r="W56" s="155">
        <f t="shared" si="32"/>
        <v>3415</v>
      </c>
      <c r="X56" s="179">
        <f t="shared" si="33"/>
        <v>-1.2350813289165785</v>
      </c>
      <c r="Y56" s="180">
        <f t="shared" si="34"/>
        <v>-164.887921196783</v>
      </c>
      <c r="Z56" s="158">
        <f>Risk!I72</f>
        <v>100</v>
      </c>
      <c r="AA56" s="155">
        <f>Risk!J72</f>
        <v>0</v>
      </c>
      <c r="AB56" s="192">
        <f>Risk!K72</f>
        <v>0</v>
      </c>
      <c r="AC56" s="158">
        <f t="shared" si="13"/>
        <v>-100</v>
      </c>
      <c r="AD56" s="155">
        <f t="shared" si="14"/>
        <v>0</v>
      </c>
      <c r="AE56" s="159">
        <f t="shared" si="15"/>
        <v>0</v>
      </c>
      <c r="AF56" s="220">
        <f t="shared" si="16"/>
        <v>100</v>
      </c>
      <c r="AG56" s="193">
        <f t="shared" si="17"/>
        <v>-100</v>
      </c>
      <c r="AH56" s="197">
        <f t="shared" si="18"/>
        <v>0</v>
      </c>
      <c r="AI56" s="202">
        <f>CA!$E$5</f>
        <v>0.44624660934359561</v>
      </c>
      <c r="AJ56" s="201">
        <f>CA!$E$4</f>
        <v>0.45859742263276138</v>
      </c>
      <c r="AK56" s="205">
        <f>CA!$E$6</f>
        <v>9.5155968023640194E-2</v>
      </c>
      <c r="AL56" s="215">
        <f t="shared" si="19"/>
        <v>-1.2350813289165785</v>
      </c>
      <c r="AM56" s="209">
        <f t="shared" si="20"/>
        <v>4573.3769806252649</v>
      </c>
      <c r="AN56" s="193">
        <f t="shared" si="21"/>
        <v>4473.3927598721466</v>
      </c>
      <c r="AO56" s="180">
        <f t="shared" si="22"/>
        <v>0.14515337711976536</v>
      </c>
      <c r="AP56" s="231">
        <f t="shared" si="23"/>
        <v>9046.9148938745311</v>
      </c>
      <c r="AQ56" s="139"/>
      <c r="AR56" s="59" t="str">
        <f t="shared" si="51"/>
        <v>B</v>
      </c>
      <c r="AS56" s="51" t="str">
        <f t="shared" si="52"/>
        <v>BP</v>
      </c>
      <c r="AT56" s="106" t="str">
        <f>IF(C56="","",IF(LEN(AS56)&lt;2,"",LOOKUP(AS56,'Betting Systems'!$B$4:$B$7,'Betting Systems'!$C$4:$C$7)))</f>
        <v>B</v>
      </c>
      <c r="AU56" s="31">
        <f t="shared" si="53"/>
        <v>0</v>
      </c>
      <c r="AV56" s="51" t="str">
        <f t="shared" si="54"/>
        <v>BBP</v>
      </c>
      <c r="AW56" s="106" t="str">
        <f>IF($C56="","",IF(LEN(AV56)&lt;3,"",LOOKUP(AV56,'Betting Systems'!$E$4:$E$11,'Betting Systems'!$F$4:$F$11)))</f>
        <v>B</v>
      </c>
      <c r="AX56" s="52">
        <f t="shared" si="48"/>
        <v>0</v>
      </c>
      <c r="AY56" s="126" t="str">
        <f t="shared" si="55"/>
        <v>BBBBP</v>
      </c>
      <c r="AZ56" s="123" t="str">
        <f>IF($C56="","",IF(LEN(AY56)&lt;5,"",LOOKUP(AY56,'Betting Systems'!$H$4:$H$35,'Betting Systems'!$I$4:$I$35)))</f>
        <v>B</v>
      </c>
      <c r="BA56" s="125">
        <f t="shared" si="49"/>
        <v>0</v>
      </c>
      <c r="BC56" s="51">
        <f t="shared" si="36"/>
        <v>15</v>
      </c>
      <c r="BD56" s="255">
        <f t="shared" si="37"/>
        <v>12</v>
      </c>
      <c r="BE56" s="255">
        <f t="shared" si="38"/>
        <v>12</v>
      </c>
      <c r="BF56" s="255">
        <f t="shared" si="39"/>
        <v>16</v>
      </c>
      <c r="BG56" s="255">
        <f t="shared" si="40"/>
        <v>10</v>
      </c>
      <c r="BH56" s="255">
        <f t="shared" si="41"/>
        <v>11</v>
      </c>
      <c r="BI56" s="255">
        <f t="shared" si="42"/>
        <v>15</v>
      </c>
      <c r="BJ56" s="255">
        <f t="shared" si="43"/>
        <v>18</v>
      </c>
      <c r="BK56" s="255">
        <f t="shared" si="44"/>
        <v>12</v>
      </c>
      <c r="BL56" s="31">
        <f t="shared" si="45"/>
        <v>49</v>
      </c>
      <c r="BM56" s="475">
        <v>-1.2637396722252883E-2</v>
      </c>
      <c r="BN56" s="466">
        <v>-1.0306789159231515E-2</v>
      </c>
      <c r="BO56" s="476">
        <v>-0.1461703468196868</v>
      </c>
      <c r="BP56" s="333">
        <v>0.44624632090743471</v>
      </c>
      <c r="BQ56" s="302">
        <v>0.45888371762968755</v>
      </c>
      <c r="BR56" s="334">
        <v>9.4869961464679436E-2</v>
      </c>
      <c r="BS56" s="339">
        <f t="shared" si="26"/>
        <v>-1.2637396722252883</v>
      </c>
      <c r="BT56" s="343">
        <f t="shared" si="27"/>
        <v>4575.9637172510302</v>
      </c>
      <c r="BU56" s="341">
        <f t="shared" si="28"/>
        <v>4473.5881192313964</v>
      </c>
      <c r="BV56" s="341">
        <f t="shared" si="29"/>
        <v>0.15151092964276752</v>
      </c>
      <c r="BW56" s="344">
        <f t="shared" si="30"/>
        <v>9049.7033474120708</v>
      </c>
    </row>
    <row r="57" spans="2:75" x14ac:dyDescent="0.25">
      <c r="B57" s="172">
        <v>52</v>
      </c>
      <c r="C57" s="173">
        <f>IF(Risk!C73="","",Risk!C73)</f>
        <v>6</v>
      </c>
      <c r="D57" s="174" t="str">
        <f>IF(Risk!D73="","",Risk!D73)</f>
        <v>J</v>
      </c>
      <c r="E57" s="174" t="str">
        <f>IF(Risk!E73="","",Risk!E73)</f>
        <v>J</v>
      </c>
      <c r="F57" s="174">
        <f>IF(Risk!F73="","",Risk!F73)</f>
        <v>8</v>
      </c>
      <c r="G57" s="174" t="str">
        <f>IF(Risk!G73="","",Risk!G73)</f>
        <v/>
      </c>
      <c r="H57" s="178" t="str">
        <f>IF(Risk!H73="","",Risk!H73)</f>
        <v/>
      </c>
      <c r="I57" s="173">
        <f t="shared" si="2"/>
        <v>6</v>
      </c>
      <c r="J57" s="174">
        <f t="shared" si="3"/>
        <v>0</v>
      </c>
      <c r="K57" s="174">
        <f t="shared" si="4"/>
        <v>0</v>
      </c>
      <c r="L57" s="174">
        <f t="shared" si="5"/>
        <v>8</v>
      </c>
      <c r="M57" s="174" t="str">
        <f t="shared" si="6"/>
        <v/>
      </c>
      <c r="N57" s="175" t="str">
        <f t="shared" si="7"/>
        <v/>
      </c>
      <c r="O57" s="176">
        <f t="shared" si="8"/>
        <v>6</v>
      </c>
      <c r="P57" s="177">
        <f t="shared" si="9"/>
        <v>8</v>
      </c>
      <c r="Q57" s="465">
        <f t="shared" si="10"/>
        <v>6</v>
      </c>
      <c r="R57" s="464">
        <f t="shared" si="11"/>
        <v>8</v>
      </c>
      <c r="S57" s="417" t="str">
        <f t="shared" si="12"/>
        <v>B</v>
      </c>
      <c r="T57" s="167" t="str">
        <f>Risk!Q73</f>
        <v>B</v>
      </c>
      <c r="U57" s="485">
        <f>IF(C57="","",SUM(Risk!I73:K73))</f>
        <v>100</v>
      </c>
      <c r="V57" s="168">
        <f t="shared" si="31"/>
        <v>95</v>
      </c>
      <c r="W57" s="155">
        <f t="shared" si="32"/>
        <v>3510</v>
      </c>
      <c r="X57" s="179">
        <f t="shared" si="33"/>
        <v>-1.0579057842472324</v>
      </c>
      <c r="Y57" s="180">
        <f t="shared" si="34"/>
        <v>-165.94582698103022</v>
      </c>
      <c r="Z57" s="158">
        <f>Risk!I73</f>
        <v>0</v>
      </c>
      <c r="AA57" s="155">
        <f>Risk!J73</f>
        <v>100</v>
      </c>
      <c r="AB57" s="192">
        <f>Risk!K73</f>
        <v>0</v>
      </c>
      <c r="AC57" s="158">
        <f t="shared" si="13"/>
        <v>0</v>
      </c>
      <c r="AD57" s="155">
        <f t="shared" si="14"/>
        <v>95</v>
      </c>
      <c r="AE57" s="159">
        <f t="shared" si="15"/>
        <v>0</v>
      </c>
      <c r="AF57" s="220">
        <f t="shared" si="16"/>
        <v>-100</v>
      </c>
      <c r="AG57" s="193">
        <f t="shared" si="17"/>
        <v>95</v>
      </c>
      <c r="AH57" s="197">
        <f t="shared" si="18"/>
        <v>0</v>
      </c>
      <c r="AI57" s="202">
        <f>CA!$E$5</f>
        <v>0.44624660934359561</v>
      </c>
      <c r="AJ57" s="201">
        <f>CA!$E$4</f>
        <v>0.45859742263276138</v>
      </c>
      <c r="AK57" s="205">
        <f>CA!$E$6</f>
        <v>9.5155968023640194E-2</v>
      </c>
      <c r="AL57" s="215">
        <f t="shared" si="19"/>
        <v>-1.0579057842472324</v>
      </c>
      <c r="AM57" s="209">
        <f t="shared" si="20"/>
        <v>4368.5481430205164</v>
      </c>
      <c r="AN57" s="193">
        <f t="shared" si="21"/>
        <v>4231.5340298322772</v>
      </c>
      <c r="AO57" s="180">
        <f t="shared" si="22"/>
        <v>0.10649519549098657</v>
      </c>
      <c r="AP57" s="231">
        <f t="shared" si="23"/>
        <v>8600.1886680482839</v>
      </c>
      <c r="AQ57" s="139"/>
      <c r="AR57" s="59" t="str">
        <f t="shared" si="51"/>
        <v>B</v>
      </c>
      <c r="AS57" s="51" t="str">
        <f t="shared" si="52"/>
        <v>PB</v>
      </c>
      <c r="AT57" s="106" t="str">
        <f>IF(C57="","",IF(LEN(AS57)&lt;2,"",LOOKUP(AS57,'Betting Systems'!$B$4:$B$7,'Betting Systems'!$C$4:$C$7)))</f>
        <v>P</v>
      </c>
      <c r="AU57" s="31">
        <f t="shared" si="53"/>
        <v>0</v>
      </c>
      <c r="AV57" s="51" t="str">
        <f t="shared" si="54"/>
        <v>BPB</v>
      </c>
      <c r="AW57" s="106" t="str">
        <f>IF($C57="","",IF(LEN(AV57)&lt;3,"",LOOKUP(AV57,'Betting Systems'!$E$4:$E$11,'Betting Systems'!$F$4:$F$11)))</f>
        <v>B</v>
      </c>
      <c r="AX57" s="52">
        <f t="shared" si="48"/>
        <v>1</v>
      </c>
      <c r="AY57" s="126" t="str">
        <f t="shared" si="55"/>
        <v>BBBPB</v>
      </c>
      <c r="AZ57" s="123" t="str">
        <f>IF($C57="","",IF(LEN(AY57)&lt;5,"",LOOKUP(AY57,'Betting Systems'!$H$4:$H$35,'Betting Systems'!$I$4:$I$35)))</f>
        <v/>
      </c>
      <c r="BA57" s="125" t="str">
        <f t="shared" si="49"/>
        <v/>
      </c>
      <c r="BC57" s="51">
        <f t="shared" si="36"/>
        <v>15</v>
      </c>
      <c r="BD57" s="255">
        <f t="shared" si="37"/>
        <v>12</v>
      </c>
      <c r="BE57" s="255">
        <f t="shared" si="38"/>
        <v>12</v>
      </c>
      <c r="BF57" s="255">
        <f t="shared" si="39"/>
        <v>16</v>
      </c>
      <c r="BG57" s="255">
        <f t="shared" si="40"/>
        <v>10</v>
      </c>
      <c r="BH57" s="255">
        <f t="shared" si="41"/>
        <v>11</v>
      </c>
      <c r="BI57" s="255">
        <f t="shared" si="42"/>
        <v>15</v>
      </c>
      <c r="BJ57" s="255">
        <f t="shared" si="43"/>
        <v>17</v>
      </c>
      <c r="BK57" s="255">
        <f t="shared" si="44"/>
        <v>11</v>
      </c>
      <c r="BL57" s="31">
        <f t="shared" si="45"/>
        <v>47</v>
      </c>
      <c r="BM57" s="475">
        <v>-1.2637117521916381E-2</v>
      </c>
      <c r="BN57" s="466">
        <v>-1.030706085274893E-2</v>
      </c>
      <c r="BO57" s="476">
        <v>-0.14617015716798393</v>
      </c>
      <c r="BP57" s="333">
        <v>0.4462464499713894</v>
      </c>
      <c r="BQ57" s="302">
        <v>0.45888356749330578</v>
      </c>
      <c r="BR57" s="334">
        <v>9.486998253708892E-2</v>
      </c>
      <c r="BS57" s="339">
        <f t="shared" si="26"/>
        <v>-1.030706085274893</v>
      </c>
      <c r="BT57" s="343">
        <f t="shared" si="27"/>
        <v>4370.9487855729594</v>
      </c>
      <c r="BU57" s="341">
        <f t="shared" si="28"/>
        <v>4231.7767701302528</v>
      </c>
      <c r="BV57" s="341">
        <f t="shared" si="29"/>
        <v>0.10078560354489559</v>
      </c>
      <c r="BW57" s="344">
        <f t="shared" si="30"/>
        <v>8602.8263413067561</v>
      </c>
    </row>
    <row r="58" spans="2:75" x14ac:dyDescent="0.25">
      <c r="B58" s="172">
        <v>53</v>
      </c>
      <c r="C58" s="173" t="str">
        <f>IF(Risk!C74="","",Risk!C74)</f>
        <v>Q</v>
      </c>
      <c r="D58" s="174">
        <f>IF(Risk!D74="","",Risk!D74)</f>
        <v>0</v>
      </c>
      <c r="E58" s="174" t="str">
        <f>IF(Risk!E74="","",Risk!E74)</f>
        <v>Q</v>
      </c>
      <c r="F58" s="174">
        <f>IF(Risk!F74="","",Risk!F74)</f>
        <v>3</v>
      </c>
      <c r="G58" s="174">
        <f>IF(Risk!G74="","",Risk!G74)</f>
        <v>8</v>
      </c>
      <c r="H58" s="178" t="str">
        <f>IF(Risk!H74="","",Risk!H74)</f>
        <v/>
      </c>
      <c r="I58" s="173">
        <f t="shared" si="2"/>
        <v>0</v>
      </c>
      <c r="J58" s="174">
        <f t="shared" si="3"/>
        <v>0</v>
      </c>
      <c r="K58" s="174">
        <f t="shared" si="4"/>
        <v>0</v>
      </c>
      <c r="L58" s="174">
        <f t="shared" si="5"/>
        <v>3</v>
      </c>
      <c r="M58" s="174">
        <f t="shared" si="6"/>
        <v>8</v>
      </c>
      <c r="N58" s="175" t="str">
        <f t="shared" si="7"/>
        <v/>
      </c>
      <c r="O58" s="176">
        <f t="shared" si="8"/>
        <v>0</v>
      </c>
      <c r="P58" s="177">
        <f t="shared" si="9"/>
        <v>3</v>
      </c>
      <c r="Q58" s="465">
        <f t="shared" si="10"/>
        <v>8</v>
      </c>
      <c r="R58" s="464">
        <f t="shared" si="11"/>
        <v>3</v>
      </c>
      <c r="S58" s="417" t="str">
        <f t="shared" si="12"/>
        <v>P</v>
      </c>
      <c r="T58" s="167" t="str">
        <f>Risk!Q74</f>
        <v>T</v>
      </c>
      <c r="U58" s="485">
        <f>IF(C58="","",SUM(Risk!I74:K74))</f>
        <v>100</v>
      </c>
      <c r="V58" s="168">
        <f t="shared" si="31"/>
        <v>-100</v>
      </c>
      <c r="W58" s="155">
        <f t="shared" si="32"/>
        <v>3410</v>
      </c>
      <c r="X58" s="179">
        <f t="shared" si="33"/>
        <v>-14.359628778723547</v>
      </c>
      <c r="Y58" s="180">
        <f t="shared" si="34"/>
        <v>-180.30545575975378</v>
      </c>
      <c r="Z58" s="158">
        <f>Risk!I74</f>
        <v>0</v>
      </c>
      <c r="AA58" s="155">
        <f>Risk!J74</f>
        <v>0</v>
      </c>
      <c r="AB58" s="192">
        <f>Risk!K74</f>
        <v>100</v>
      </c>
      <c r="AC58" s="158">
        <f t="shared" si="13"/>
        <v>0</v>
      </c>
      <c r="AD58" s="155">
        <f t="shared" si="14"/>
        <v>0</v>
      </c>
      <c r="AE58" s="159">
        <f t="shared" si="15"/>
        <v>-100</v>
      </c>
      <c r="AF58" s="220">
        <f t="shared" si="16"/>
        <v>-100</v>
      </c>
      <c r="AG58" s="193">
        <f t="shared" si="17"/>
        <v>-100</v>
      </c>
      <c r="AH58" s="197">
        <f t="shared" si="18"/>
        <v>800</v>
      </c>
      <c r="AI58" s="202">
        <f>CA!$E$5</f>
        <v>0.44624660934359561</v>
      </c>
      <c r="AJ58" s="201">
        <f>CA!$E$4</f>
        <v>0.45859742263276138</v>
      </c>
      <c r="AK58" s="205">
        <f>CA!$E$6</f>
        <v>9.5155968023640194E-2</v>
      </c>
      <c r="AL58" s="215">
        <f t="shared" si="19"/>
        <v>-14.359628778723547</v>
      </c>
      <c r="AM58" s="209">
        <f t="shared" si="20"/>
        <v>3272.8945398768346</v>
      </c>
      <c r="AN58" s="193">
        <f t="shared" si="21"/>
        <v>3363.4787785707908</v>
      </c>
      <c r="AO58" s="180">
        <f t="shared" si="22"/>
        <v>63105.687597782919</v>
      </c>
      <c r="AP58" s="231">
        <f t="shared" si="23"/>
        <v>69742.060916230548</v>
      </c>
      <c r="AQ58" s="139"/>
      <c r="AR58" s="59" t="str">
        <f t="shared" si="51"/>
        <v>P</v>
      </c>
      <c r="AS58" s="51" t="str">
        <f t="shared" si="52"/>
        <v>BB</v>
      </c>
      <c r="AT58" s="106" t="str">
        <f>IF(C58="","",IF(LEN(AS58)&lt;2,"",LOOKUP(AS58,'Betting Systems'!$B$4:$B$7,'Betting Systems'!$C$4:$C$7)))</f>
        <v>B</v>
      </c>
      <c r="AU58" s="31">
        <f t="shared" si="53"/>
        <v>0</v>
      </c>
      <c r="AV58" s="51" t="str">
        <f t="shared" si="54"/>
        <v>PBB</v>
      </c>
      <c r="AW58" s="106" t="str">
        <f>IF($C58="","",IF(LEN(AV58)&lt;3,"",LOOKUP(AV58,'Betting Systems'!$E$4:$E$11,'Betting Systems'!$F$4:$F$11)))</f>
        <v>P</v>
      </c>
      <c r="AX58" s="52">
        <f t="shared" si="48"/>
        <v>0</v>
      </c>
      <c r="AY58" s="126" t="str">
        <f t="shared" si="55"/>
        <v>BBPBB</v>
      </c>
      <c r="AZ58" s="123" t="str">
        <f>IF($C58="","",IF(LEN(AY58)&lt;5,"",LOOKUP(AY58,'Betting Systems'!$H$4:$H$35,'Betting Systems'!$I$4:$I$35)))</f>
        <v>P</v>
      </c>
      <c r="BA58" s="125">
        <f t="shared" si="49"/>
        <v>0</v>
      </c>
      <c r="BC58" s="51">
        <f t="shared" si="36"/>
        <v>15</v>
      </c>
      <c r="BD58" s="255">
        <f t="shared" si="37"/>
        <v>12</v>
      </c>
      <c r="BE58" s="255">
        <f t="shared" si="38"/>
        <v>12</v>
      </c>
      <c r="BF58" s="255">
        <f t="shared" si="39"/>
        <v>16</v>
      </c>
      <c r="BG58" s="255">
        <f t="shared" si="40"/>
        <v>10</v>
      </c>
      <c r="BH58" s="255">
        <f t="shared" si="41"/>
        <v>10</v>
      </c>
      <c r="BI58" s="255">
        <f t="shared" si="42"/>
        <v>15</v>
      </c>
      <c r="BJ58" s="255">
        <f t="shared" si="43"/>
        <v>16</v>
      </c>
      <c r="BK58" s="255">
        <f t="shared" si="44"/>
        <v>11</v>
      </c>
      <c r="BL58" s="31">
        <f t="shared" si="45"/>
        <v>45</v>
      </c>
      <c r="BM58" s="475">
        <v>-1.2636774176452209E-2</v>
      </c>
      <c r="BN58" s="466">
        <v>-1.0307394364233896E-2</v>
      </c>
      <c r="BO58" s="476">
        <v>-0.14616970704489138</v>
      </c>
      <c r="BP58" s="333">
        <v>0.44624659663726945</v>
      </c>
      <c r="BQ58" s="302">
        <v>0.45888337081372166</v>
      </c>
      <c r="BR58" s="334">
        <v>9.487003255076247E-2</v>
      </c>
      <c r="BS58" s="339">
        <f t="shared" si="26"/>
        <v>-14.616970704489137</v>
      </c>
      <c r="BT58" s="343">
        <f t="shared" si="27"/>
        <v>3253.2544685063999</v>
      </c>
      <c r="BU58" s="341">
        <f t="shared" si="28"/>
        <v>3345.379859191376</v>
      </c>
      <c r="BV58" s="341">
        <f t="shared" si="29"/>
        <v>62955.830346724608</v>
      </c>
      <c r="BW58" s="344">
        <f t="shared" si="30"/>
        <v>69554.464674422386</v>
      </c>
    </row>
    <row r="59" spans="2:75" x14ac:dyDescent="0.25">
      <c r="B59" s="172">
        <v>54</v>
      </c>
      <c r="C59" s="173" t="str">
        <f>IF(Risk!C75="","",Risk!C75)</f>
        <v>K</v>
      </c>
      <c r="D59" s="174">
        <f>IF(Risk!D75="","",Risk!D75)</f>
        <v>1</v>
      </c>
      <c r="E59" s="174" t="str">
        <f>IF(Risk!E75="","",Risk!E75)</f>
        <v>J</v>
      </c>
      <c r="F59" s="174">
        <f>IF(Risk!F75="","",Risk!F75)</f>
        <v>9</v>
      </c>
      <c r="G59" s="174">
        <f>IF(Risk!G75="","",Risk!G75)</f>
        <v>6</v>
      </c>
      <c r="H59" s="178">
        <f>IF(Risk!H75="","",Risk!H75)</f>
        <v>9</v>
      </c>
      <c r="I59" s="173">
        <f t="shared" si="2"/>
        <v>0</v>
      </c>
      <c r="J59" s="174">
        <f t="shared" si="3"/>
        <v>1</v>
      </c>
      <c r="K59" s="174">
        <f t="shared" si="4"/>
        <v>0</v>
      </c>
      <c r="L59" s="174">
        <f t="shared" si="5"/>
        <v>9</v>
      </c>
      <c r="M59" s="174">
        <f t="shared" si="6"/>
        <v>6</v>
      </c>
      <c r="N59" s="175">
        <f t="shared" si="7"/>
        <v>9</v>
      </c>
      <c r="O59" s="176">
        <f t="shared" si="8"/>
        <v>0</v>
      </c>
      <c r="P59" s="177">
        <f t="shared" si="9"/>
        <v>0</v>
      </c>
      <c r="Q59" s="465">
        <f t="shared" si="10"/>
        <v>6</v>
      </c>
      <c r="R59" s="464">
        <f t="shared" si="11"/>
        <v>9</v>
      </c>
      <c r="S59" s="417" t="str">
        <f t="shared" si="12"/>
        <v>B</v>
      </c>
      <c r="T59" s="167" t="str">
        <f>Risk!Q75</f>
        <v>P</v>
      </c>
      <c r="U59" s="485">
        <f>IF(C59="","",SUM(Risk!I75:K75))</f>
        <v>100</v>
      </c>
      <c r="V59" s="168">
        <f t="shared" si="31"/>
        <v>-100</v>
      </c>
      <c r="W59" s="155">
        <f t="shared" si="32"/>
        <v>3310</v>
      </c>
      <c r="X59" s="179">
        <f t="shared" si="33"/>
        <v>-1.2350813289165785</v>
      </c>
      <c r="Y59" s="180">
        <f t="shared" si="34"/>
        <v>-181.54053708867036</v>
      </c>
      <c r="Z59" s="158">
        <f>Risk!I75</f>
        <v>100</v>
      </c>
      <c r="AA59" s="155">
        <f>Risk!J75</f>
        <v>0</v>
      </c>
      <c r="AB59" s="192">
        <f>Risk!K75</f>
        <v>0</v>
      </c>
      <c r="AC59" s="158">
        <f t="shared" si="13"/>
        <v>-100</v>
      </c>
      <c r="AD59" s="155">
        <f t="shared" si="14"/>
        <v>0</v>
      </c>
      <c r="AE59" s="159">
        <f t="shared" si="15"/>
        <v>0</v>
      </c>
      <c r="AF59" s="220">
        <f t="shared" si="16"/>
        <v>100</v>
      </c>
      <c r="AG59" s="193">
        <f t="shared" si="17"/>
        <v>-100</v>
      </c>
      <c r="AH59" s="197">
        <f t="shared" si="18"/>
        <v>0</v>
      </c>
      <c r="AI59" s="202">
        <f>CA!$E$5</f>
        <v>0.44624660934359561</v>
      </c>
      <c r="AJ59" s="201">
        <f>CA!$E$4</f>
        <v>0.45859742263276138</v>
      </c>
      <c r="AK59" s="205">
        <f>CA!$E$6</f>
        <v>9.5155968023640194E-2</v>
      </c>
      <c r="AL59" s="215">
        <f t="shared" si="19"/>
        <v>-1.2350813289165785</v>
      </c>
      <c r="AM59" s="209">
        <f t="shared" si="20"/>
        <v>4573.3769806252649</v>
      </c>
      <c r="AN59" s="193">
        <f t="shared" si="21"/>
        <v>4473.3927598721466</v>
      </c>
      <c r="AO59" s="180">
        <f t="shared" si="22"/>
        <v>0.14515337711976536</v>
      </c>
      <c r="AP59" s="231">
        <f t="shared" si="23"/>
        <v>9046.9148938745311</v>
      </c>
      <c r="AQ59" s="139"/>
      <c r="AR59" s="59" t="str">
        <f t="shared" si="51"/>
        <v>B</v>
      </c>
      <c r="AS59" s="51" t="str">
        <f t="shared" si="52"/>
        <v>BP</v>
      </c>
      <c r="AT59" s="106" t="str">
        <f>IF(C59="","",IF(LEN(AS59)&lt;2,"",LOOKUP(AS59,'Betting Systems'!$B$4:$B$7,'Betting Systems'!$C$4:$C$7)))</f>
        <v>B</v>
      </c>
      <c r="AU59" s="31">
        <f t="shared" si="53"/>
        <v>0</v>
      </c>
      <c r="AV59" s="51" t="str">
        <f t="shared" si="54"/>
        <v>BBP</v>
      </c>
      <c r="AW59" s="106" t="str">
        <f>IF($C59="","",IF(LEN(AV59)&lt;3,"",LOOKUP(AV59,'Betting Systems'!$E$4:$E$11,'Betting Systems'!$F$4:$F$11)))</f>
        <v>B</v>
      </c>
      <c r="AX59" s="52">
        <f t="shared" si="48"/>
        <v>0</v>
      </c>
      <c r="AY59" s="126" t="str">
        <f t="shared" si="55"/>
        <v>BPBBP</v>
      </c>
      <c r="AZ59" s="123" t="str">
        <f>IF($C59="","",IF(LEN(AY59)&lt;5,"",LOOKUP(AY59,'Betting Systems'!$H$4:$H$35,'Betting Systems'!$I$4:$I$35)))</f>
        <v/>
      </c>
      <c r="BA59" s="125" t="str">
        <f t="shared" si="49"/>
        <v/>
      </c>
      <c r="BC59" s="51">
        <f t="shared" si="36"/>
        <v>15</v>
      </c>
      <c r="BD59" s="255">
        <f t="shared" si="37"/>
        <v>12</v>
      </c>
      <c r="BE59" s="255">
        <f t="shared" si="38"/>
        <v>11</v>
      </c>
      <c r="BF59" s="255">
        <f t="shared" si="39"/>
        <v>16</v>
      </c>
      <c r="BG59" s="255">
        <f t="shared" si="40"/>
        <v>10</v>
      </c>
      <c r="BH59" s="255">
        <f t="shared" si="41"/>
        <v>10</v>
      </c>
      <c r="BI59" s="255">
        <f t="shared" si="42"/>
        <v>15</v>
      </c>
      <c r="BJ59" s="255">
        <f t="shared" si="43"/>
        <v>15</v>
      </c>
      <c r="BK59" s="255">
        <f t="shared" si="44"/>
        <v>11</v>
      </c>
      <c r="BL59" s="31">
        <f t="shared" si="45"/>
        <v>42</v>
      </c>
      <c r="BM59" s="475">
        <v>-1.2636514199330295E-2</v>
      </c>
      <c r="BN59" s="466">
        <v>-1.030764400495042E-2</v>
      </c>
      <c r="BO59" s="476">
        <v>-0.14616832573353244</v>
      </c>
      <c r="BP59" s="333">
        <v>0.4462466498862836</v>
      </c>
      <c r="BQ59" s="302">
        <v>0.45888316408561391</v>
      </c>
      <c r="BR59" s="334">
        <v>9.4870186029795633E-2</v>
      </c>
      <c r="BS59" s="339">
        <f t="shared" si="26"/>
        <v>-1.2636514199330295</v>
      </c>
      <c r="BT59" s="343">
        <f t="shared" si="27"/>
        <v>4575.9591147212341</v>
      </c>
      <c r="BU59" s="341">
        <f t="shared" si="28"/>
        <v>4473.5907199589738</v>
      </c>
      <c r="BV59" s="341">
        <f t="shared" si="29"/>
        <v>0.1514901276710911</v>
      </c>
      <c r="BW59" s="344">
        <f t="shared" si="30"/>
        <v>9049.7013248078802</v>
      </c>
    </row>
    <row r="60" spans="2:75" x14ac:dyDescent="0.25">
      <c r="B60" s="172">
        <v>55</v>
      </c>
      <c r="C60" s="173">
        <f>IF(Risk!C76="","",Risk!C76)</f>
        <v>6</v>
      </c>
      <c r="D60" s="174">
        <f>IF(Risk!D76="","",Risk!D76)</f>
        <v>8</v>
      </c>
      <c r="E60" s="174">
        <f>IF(Risk!E76="","",Risk!E76)</f>
        <v>7</v>
      </c>
      <c r="F60" s="174">
        <f>IF(Risk!F76="","",Risk!F76)</f>
        <v>1</v>
      </c>
      <c r="G60" s="174" t="str">
        <f>IF(Risk!G76="","",Risk!G76)</f>
        <v/>
      </c>
      <c r="H60" s="178" t="str">
        <f>IF(Risk!H76="","",Risk!H76)</f>
        <v/>
      </c>
      <c r="I60" s="173">
        <f t="shared" si="2"/>
        <v>6</v>
      </c>
      <c r="J60" s="174">
        <f t="shared" si="3"/>
        <v>8</v>
      </c>
      <c r="K60" s="174">
        <f t="shared" si="4"/>
        <v>7</v>
      </c>
      <c r="L60" s="174">
        <f t="shared" si="5"/>
        <v>1</v>
      </c>
      <c r="M60" s="174" t="str">
        <f t="shared" si="6"/>
        <v/>
      </c>
      <c r="N60" s="175" t="str">
        <f t="shared" si="7"/>
        <v/>
      </c>
      <c r="O60" s="176">
        <f t="shared" si="8"/>
        <v>3</v>
      </c>
      <c r="P60" s="177">
        <f t="shared" si="9"/>
        <v>9</v>
      </c>
      <c r="Q60" s="465">
        <f t="shared" si="10"/>
        <v>3</v>
      </c>
      <c r="R60" s="464">
        <f t="shared" si="11"/>
        <v>9</v>
      </c>
      <c r="S60" s="417" t="str">
        <f t="shared" si="12"/>
        <v>B</v>
      </c>
      <c r="T60" s="167" t="str">
        <f>Risk!Q76</f>
        <v>B</v>
      </c>
      <c r="U60" s="485">
        <f>IF(C60="","",SUM(Risk!I76:K76))</f>
        <v>100</v>
      </c>
      <c r="V60" s="168">
        <f t="shared" si="31"/>
        <v>95</v>
      </c>
      <c r="W60" s="155">
        <f t="shared" si="32"/>
        <v>3405</v>
      </c>
      <c r="X60" s="179">
        <f t="shared" si="33"/>
        <v>-1.0579057842472324</v>
      </c>
      <c r="Y60" s="180">
        <f t="shared" si="34"/>
        <v>-182.59844287291759</v>
      </c>
      <c r="Z60" s="158">
        <f>Risk!I76</f>
        <v>0</v>
      </c>
      <c r="AA60" s="155">
        <f>Risk!J76</f>
        <v>100</v>
      </c>
      <c r="AB60" s="192">
        <f>Risk!K76</f>
        <v>0</v>
      </c>
      <c r="AC60" s="158">
        <f t="shared" si="13"/>
        <v>0</v>
      </c>
      <c r="AD60" s="155">
        <f t="shared" si="14"/>
        <v>95</v>
      </c>
      <c r="AE60" s="159">
        <f t="shared" si="15"/>
        <v>0</v>
      </c>
      <c r="AF60" s="220">
        <f t="shared" si="16"/>
        <v>-100</v>
      </c>
      <c r="AG60" s="193">
        <f t="shared" si="17"/>
        <v>95</v>
      </c>
      <c r="AH60" s="197">
        <f t="shared" si="18"/>
        <v>0</v>
      </c>
      <c r="AI60" s="202">
        <f>CA!$E$5</f>
        <v>0.44624660934359561</v>
      </c>
      <c r="AJ60" s="201">
        <f>CA!$E$4</f>
        <v>0.45859742263276138</v>
      </c>
      <c r="AK60" s="205">
        <f>CA!$E$6</f>
        <v>9.5155968023640194E-2</v>
      </c>
      <c r="AL60" s="215">
        <f t="shared" si="19"/>
        <v>-1.0579057842472324</v>
      </c>
      <c r="AM60" s="209">
        <f t="shared" si="20"/>
        <v>4368.5481430205164</v>
      </c>
      <c r="AN60" s="193">
        <f t="shared" si="21"/>
        <v>4231.5340298322772</v>
      </c>
      <c r="AO60" s="180">
        <f t="shared" si="22"/>
        <v>0.10649519549098657</v>
      </c>
      <c r="AP60" s="231">
        <f t="shared" si="23"/>
        <v>8600.1886680482839</v>
      </c>
      <c r="AQ60" s="139"/>
      <c r="AR60" s="59" t="str">
        <f t="shared" si="51"/>
        <v>B</v>
      </c>
      <c r="AS60" s="51" t="str">
        <f t="shared" si="52"/>
        <v>PB</v>
      </c>
      <c r="AT60" s="106" t="str">
        <f>IF(C60="","",IF(LEN(AS60)&lt;2,"",LOOKUP(AS60,'Betting Systems'!$B$4:$B$7,'Betting Systems'!$C$4:$C$7)))</f>
        <v>P</v>
      </c>
      <c r="AU60" s="31">
        <f t="shared" si="53"/>
        <v>0</v>
      </c>
      <c r="AV60" s="51" t="str">
        <f t="shared" si="54"/>
        <v>BPB</v>
      </c>
      <c r="AW60" s="106" t="str">
        <f>IF($C60="","",IF(LEN(AV60)&lt;3,"",LOOKUP(AV60,'Betting Systems'!$E$4:$E$11,'Betting Systems'!$F$4:$F$11)))</f>
        <v>B</v>
      </c>
      <c r="AX60" s="52">
        <f t="shared" si="48"/>
        <v>1</v>
      </c>
      <c r="AY60" s="126" t="str">
        <f t="shared" si="55"/>
        <v>PBBPB</v>
      </c>
      <c r="AZ60" s="123" t="str">
        <f>IF($C60="","",IF(LEN(AY60)&lt;5,"",LOOKUP(AY60,'Betting Systems'!$H$4:$H$35,'Betting Systems'!$I$4:$I$35)))</f>
        <v>B</v>
      </c>
      <c r="BA60" s="125">
        <f t="shared" si="49"/>
        <v>1</v>
      </c>
      <c r="BC60" s="51">
        <f t="shared" si="36"/>
        <v>14</v>
      </c>
      <c r="BD60" s="255">
        <f t="shared" si="37"/>
        <v>12</v>
      </c>
      <c r="BE60" s="255">
        <f t="shared" si="38"/>
        <v>11</v>
      </c>
      <c r="BF60" s="255">
        <f t="shared" si="39"/>
        <v>16</v>
      </c>
      <c r="BG60" s="255">
        <f t="shared" si="40"/>
        <v>10</v>
      </c>
      <c r="BH60" s="255">
        <f t="shared" si="41"/>
        <v>9</v>
      </c>
      <c r="BI60" s="255">
        <f t="shared" si="42"/>
        <v>15</v>
      </c>
      <c r="BJ60" s="255">
        <f t="shared" si="43"/>
        <v>15</v>
      </c>
      <c r="BK60" s="255">
        <f t="shared" si="44"/>
        <v>9</v>
      </c>
      <c r="BL60" s="31">
        <f t="shared" si="45"/>
        <v>40</v>
      </c>
      <c r="BM60" s="475">
        <v>-1.2636252613683183E-2</v>
      </c>
      <c r="BN60" s="466">
        <v>-1.0307894583036839E-2</v>
      </c>
      <c r="BO60" s="476">
        <v>-0.14616671728291769</v>
      </c>
      <c r="BP60" s="333">
        <v>0.44624669132071687</v>
      </c>
      <c r="BQ60" s="302">
        <v>0.45888294393440004</v>
      </c>
      <c r="BR60" s="334">
        <v>9.487036474652491E-2</v>
      </c>
      <c r="BS60" s="339">
        <f t="shared" si="26"/>
        <v>-1.0307894583036838</v>
      </c>
      <c r="BT60" s="343">
        <f t="shared" si="27"/>
        <v>4370.9437852807541</v>
      </c>
      <c r="BU60" s="341">
        <f t="shared" si="28"/>
        <v>4231.7783677117741</v>
      </c>
      <c r="BV60" s="341">
        <f t="shared" si="29"/>
        <v>0.10080231525329175</v>
      </c>
      <c r="BW60" s="344">
        <f t="shared" si="30"/>
        <v>8602.8229553077817</v>
      </c>
    </row>
    <row r="61" spans="2:75" x14ac:dyDescent="0.25">
      <c r="B61" s="172">
        <v>56</v>
      </c>
      <c r="C61" s="173">
        <f>IF(Risk!C77="","",Risk!C77)</f>
        <v>6</v>
      </c>
      <c r="D61" s="174">
        <f>IF(Risk!D77="","",Risk!D77)</f>
        <v>2</v>
      </c>
      <c r="E61" s="174">
        <f>IF(Risk!E77="","",Risk!E77)</f>
        <v>1</v>
      </c>
      <c r="F61" s="174">
        <f>IF(Risk!F77="","",Risk!F77)</f>
        <v>7</v>
      </c>
      <c r="G61" s="174" t="str">
        <f>IF(Risk!G77="","",Risk!G77)</f>
        <v/>
      </c>
      <c r="H61" s="178" t="str">
        <f>IF(Risk!H77="","",Risk!H77)</f>
        <v/>
      </c>
      <c r="I61" s="173">
        <f t="shared" si="2"/>
        <v>6</v>
      </c>
      <c r="J61" s="174">
        <f t="shared" si="3"/>
        <v>2</v>
      </c>
      <c r="K61" s="174">
        <f t="shared" si="4"/>
        <v>1</v>
      </c>
      <c r="L61" s="174">
        <f t="shared" si="5"/>
        <v>7</v>
      </c>
      <c r="M61" s="174" t="str">
        <f t="shared" si="6"/>
        <v/>
      </c>
      <c r="N61" s="175" t="str">
        <f t="shared" si="7"/>
        <v/>
      </c>
      <c r="O61" s="176">
        <f t="shared" si="8"/>
        <v>7</v>
      </c>
      <c r="P61" s="177">
        <f t="shared" si="9"/>
        <v>9</v>
      </c>
      <c r="Q61" s="465">
        <f t="shared" si="10"/>
        <v>7</v>
      </c>
      <c r="R61" s="464">
        <f t="shared" si="11"/>
        <v>9</v>
      </c>
      <c r="S61" s="417" t="str">
        <f t="shared" si="12"/>
        <v>B</v>
      </c>
      <c r="T61" s="167" t="str">
        <f>Risk!Q77</f>
        <v>T</v>
      </c>
      <c r="U61" s="485">
        <f>IF(C61="","",SUM(Risk!I77:K77))</f>
        <v>100</v>
      </c>
      <c r="V61" s="168">
        <f t="shared" si="31"/>
        <v>-100</v>
      </c>
      <c r="W61" s="155">
        <f t="shared" si="32"/>
        <v>3305</v>
      </c>
      <c r="X61" s="179">
        <f t="shared" si="33"/>
        <v>-14.359628778723547</v>
      </c>
      <c r="Y61" s="180">
        <f t="shared" si="34"/>
        <v>-196.95807165164115</v>
      </c>
      <c r="Z61" s="158">
        <f>Risk!I77</f>
        <v>0</v>
      </c>
      <c r="AA61" s="155">
        <f>Risk!J77</f>
        <v>0</v>
      </c>
      <c r="AB61" s="192">
        <f>Risk!K77</f>
        <v>100</v>
      </c>
      <c r="AC61" s="158">
        <f t="shared" si="13"/>
        <v>0</v>
      </c>
      <c r="AD61" s="155">
        <f t="shared" si="14"/>
        <v>0</v>
      </c>
      <c r="AE61" s="159">
        <f t="shared" si="15"/>
        <v>-100</v>
      </c>
      <c r="AF61" s="220">
        <f t="shared" si="16"/>
        <v>-100</v>
      </c>
      <c r="AG61" s="193">
        <f t="shared" si="17"/>
        <v>-100</v>
      </c>
      <c r="AH61" s="197">
        <f t="shared" si="18"/>
        <v>800</v>
      </c>
      <c r="AI61" s="202">
        <f>CA!$E$5</f>
        <v>0.44624660934359561</v>
      </c>
      <c r="AJ61" s="201">
        <f>CA!$E$4</f>
        <v>0.45859742263276138</v>
      </c>
      <c r="AK61" s="205">
        <f>CA!$E$6</f>
        <v>9.5155968023640194E-2</v>
      </c>
      <c r="AL61" s="215">
        <f t="shared" si="19"/>
        <v>-14.359628778723547</v>
      </c>
      <c r="AM61" s="209">
        <f t="shared" si="20"/>
        <v>3272.8945398768346</v>
      </c>
      <c r="AN61" s="193">
        <f t="shared" si="21"/>
        <v>3363.4787785707908</v>
      </c>
      <c r="AO61" s="180">
        <f t="shared" si="22"/>
        <v>63105.687597782919</v>
      </c>
      <c r="AP61" s="231">
        <f t="shared" si="23"/>
        <v>69742.060916230548</v>
      </c>
      <c r="AQ61" s="139"/>
      <c r="AR61" s="59" t="str">
        <f t="shared" si="51"/>
        <v>B</v>
      </c>
      <c r="AS61" s="51" t="str">
        <f t="shared" si="52"/>
        <v>BB</v>
      </c>
      <c r="AT61" s="106" t="str">
        <f>IF(C61="","",IF(LEN(AS61)&lt;2,"",LOOKUP(AS61,'Betting Systems'!$B$4:$B$7,'Betting Systems'!$C$4:$C$7)))</f>
        <v>B</v>
      </c>
      <c r="AU61" s="31">
        <f t="shared" si="53"/>
        <v>0</v>
      </c>
      <c r="AV61" s="51" t="str">
        <f t="shared" si="54"/>
        <v>PBB</v>
      </c>
      <c r="AW61" s="106" t="str">
        <f>IF($C61="","",IF(LEN(AV61)&lt;3,"",LOOKUP(AV61,'Betting Systems'!$E$4:$E$11,'Betting Systems'!$F$4:$F$11)))</f>
        <v>P</v>
      </c>
      <c r="AX61" s="52">
        <f t="shared" si="48"/>
        <v>0</v>
      </c>
      <c r="AY61" s="126" t="str">
        <f t="shared" si="55"/>
        <v>BBPBB</v>
      </c>
      <c r="AZ61" s="123" t="str">
        <f>IF($C61="","",IF(LEN(AY61)&lt;5,"",LOOKUP(AY61,'Betting Systems'!$H$4:$H$35,'Betting Systems'!$I$4:$I$35)))</f>
        <v>P</v>
      </c>
      <c r="BA61" s="125">
        <f t="shared" si="49"/>
        <v>0</v>
      </c>
      <c r="BC61" s="51">
        <f t="shared" si="36"/>
        <v>13</v>
      </c>
      <c r="BD61" s="255">
        <f t="shared" si="37"/>
        <v>12</v>
      </c>
      <c r="BE61" s="255">
        <f t="shared" si="38"/>
        <v>11</v>
      </c>
      <c r="BF61" s="255">
        <f t="shared" si="39"/>
        <v>16</v>
      </c>
      <c r="BG61" s="255">
        <f t="shared" si="40"/>
        <v>10</v>
      </c>
      <c r="BH61" s="255">
        <f t="shared" si="41"/>
        <v>8</v>
      </c>
      <c r="BI61" s="255">
        <f t="shared" si="42"/>
        <v>14</v>
      </c>
      <c r="BJ61" s="255">
        <f t="shared" si="43"/>
        <v>14</v>
      </c>
      <c r="BK61" s="255">
        <f t="shared" si="44"/>
        <v>9</v>
      </c>
      <c r="BL61" s="31">
        <f t="shared" si="45"/>
        <v>40</v>
      </c>
      <c r="BM61" s="475">
        <v>-1.2635924193735614E-2</v>
      </c>
      <c r="BN61" s="466">
        <v>-1.0308212210366043E-2</v>
      </c>
      <c r="BO61" s="476">
        <v>-0.1461657877202315</v>
      </c>
      <c r="BP61" s="333">
        <v>0.44624680388829713</v>
      </c>
      <c r="BQ61" s="302">
        <v>0.45888272808203273</v>
      </c>
      <c r="BR61" s="334">
        <v>9.4870468031262298E-2</v>
      </c>
      <c r="BS61" s="339">
        <f t="shared" si="26"/>
        <v>-14.61657877202315</v>
      </c>
      <c r="BT61" s="343">
        <f t="shared" si="27"/>
        <v>3253.285846235508</v>
      </c>
      <c r="BU61" s="341">
        <f t="shared" si="28"/>
        <v>3345.4058860327564</v>
      </c>
      <c r="BV61" s="341">
        <f t="shared" si="29"/>
        <v>62956.058752444485</v>
      </c>
      <c r="BW61" s="344">
        <f t="shared" si="30"/>
        <v>69554.750484712742</v>
      </c>
    </row>
    <row r="62" spans="2:75" x14ac:dyDescent="0.25">
      <c r="B62" s="172">
        <v>57</v>
      </c>
      <c r="C62" s="173">
        <f>IF(Risk!C78="","",Risk!C78)</f>
        <v>5</v>
      </c>
      <c r="D62" s="174">
        <f>IF(Risk!D78="","",Risk!D78)</f>
        <v>7</v>
      </c>
      <c r="E62" s="174">
        <f>IF(Risk!E78="","",Risk!E78)</f>
        <v>4</v>
      </c>
      <c r="F62" s="174">
        <f>IF(Risk!F78="","",Risk!F78)</f>
        <v>8</v>
      </c>
      <c r="G62" s="174" t="str">
        <f>IF(Risk!G78="","",Risk!G78)</f>
        <v/>
      </c>
      <c r="H62" s="178" t="str">
        <f>IF(Risk!H78="","",Risk!H78)</f>
        <v/>
      </c>
      <c r="I62" s="173">
        <f t="shared" si="2"/>
        <v>5</v>
      </c>
      <c r="J62" s="174">
        <f t="shared" si="3"/>
        <v>7</v>
      </c>
      <c r="K62" s="174">
        <f t="shared" si="4"/>
        <v>4</v>
      </c>
      <c r="L62" s="174">
        <f t="shared" si="5"/>
        <v>8</v>
      </c>
      <c r="M62" s="174" t="str">
        <f t="shared" si="6"/>
        <v/>
      </c>
      <c r="N62" s="175" t="str">
        <f t="shared" si="7"/>
        <v/>
      </c>
      <c r="O62" s="176">
        <f t="shared" si="8"/>
        <v>9</v>
      </c>
      <c r="P62" s="177">
        <f t="shared" si="9"/>
        <v>5</v>
      </c>
      <c r="Q62" s="465">
        <f t="shared" si="10"/>
        <v>9</v>
      </c>
      <c r="R62" s="464">
        <f t="shared" si="11"/>
        <v>5</v>
      </c>
      <c r="S62" s="417" t="str">
        <f t="shared" si="12"/>
        <v>P</v>
      </c>
      <c r="T62" s="167" t="str">
        <f>Risk!Q78</f>
        <v>P</v>
      </c>
      <c r="U62" s="485">
        <f>IF(C62="","",SUM(Risk!I78:K78))</f>
        <v>100</v>
      </c>
      <c r="V62" s="168">
        <f t="shared" si="31"/>
        <v>100</v>
      </c>
      <c r="W62" s="155">
        <f t="shared" si="32"/>
        <v>3405</v>
      </c>
      <c r="X62" s="179">
        <f t="shared" si="33"/>
        <v>-1.2350813289165785</v>
      </c>
      <c r="Y62" s="180">
        <f t="shared" si="34"/>
        <v>-198.19315298055773</v>
      </c>
      <c r="Z62" s="158">
        <f>Risk!I78</f>
        <v>100</v>
      </c>
      <c r="AA62" s="155">
        <f>Risk!J78</f>
        <v>0</v>
      </c>
      <c r="AB62" s="192">
        <f>Risk!K78</f>
        <v>0</v>
      </c>
      <c r="AC62" s="158">
        <f t="shared" si="13"/>
        <v>100</v>
      </c>
      <c r="AD62" s="155">
        <f t="shared" si="14"/>
        <v>0</v>
      </c>
      <c r="AE62" s="159">
        <f t="shared" si="15"/>
        <v>0</v>
      </c>
      <c r="AF62" s="220">
        <f t="shared" si="16"/>
        <v>100</v>
      </c>
      <c r="AG62" s="193">
        <f t="shared" si="17"/>
        <v>-100</v>
      </c>
      <c r="AH62" s="197">
        <f t="shared" si="18"/>
        <v>0</v>
      </c>
      <c r="AI62" s="202">
        <f>CA!$E$5</f>
        <v>0.44624660934359561</v>
      </c>
      <c r="AJ62" s="201">
        <f>CA!$E$4</f>
        <v>0.45859742263276138</v>
      </c>
      <c r="AK62" s="205">
        <f>CA!$E$6</f>
        <v>9.5155968023640194E-2</v>
      </c>
      <c r="AL62" s="215">
        <f t="shared" si="19"/>
        <v>-1.2350813289165785</v>
      </c>
      <c r="AM62" s="209">
        <f t="shared" si="20"/>
        <v>4573.3769806252649</v>
      </c>
      <c r="AN62" s="193">
        <f t="shared" si="21"/>
        <v>4473.3927598721466</v>
      </c>
      <c r="AO62" s="180">
        <f t="shared" si="22"/>
        <v>0.14515337711976536</v>
      </c>
      <c r="AP62" s="231">
        <f t="shared" si="23"/>
        <v>9046.9148938745311</v>
      </c>
      <c r="AQ62" s="139"/>
      <c r="AR62" s="59" t="str">
        <f t="shared" si="51"/>
        <v>P</v>
      </c>
      <c r="AS62" s="51" t="str">
        <f t="shared" si="52"/>
        <v>BB</v>
      </c>
      <c r="AT62" s="106" t="str">
        <f>IF(C62="","",IF(LEN(AS62)&lt;2,"",LOOKUP(AS62,'Betting Systems'!$B$4:$B$7,'Betting Systems'!$C$4:$C$7)))</f>
        <v>B</v>
      </c>
      <c r="AU62" s="31">
        <f t="shared" si="53"/>
        <v>0</v>
      </c>
      <c r="AV62" s="51" t="str">
        <f t="shared" si="54"/>
        <v>BBB</v>
      </c>
      <c r="AW62" s="106" t="str">
        <f>IF($C62="","",IF(LEN(AV62)&lt;3,"",LOOKUP(AV62,'Betting Systems'!$E$4:$E$11,'Betting Systems'!$F$4:$F$11)))</f>
        <v>B</v>
      </c>
      <c r="AX62" s="52">
        <f t="shared" si="48"/>
        <v>0</v>
      </c>
      <c r="AY62" s="126" t="str">
        <f t="shared" si="55"/>
        <v>BPBBB</v>
      </c>
      <c r="AZ62" s="123" t="str">
        <f>IF($C62="","",IF(LEN(AY62)&lt;5,"",LOOKUP(AY62,'Betting Systems'!$H$4:$H$35,'Betting Systems'!$I$4:$I$35)))</f>
        <v>B</v>
      </c>
      <c r="BA62" s="125">
        <f t="shared" si="49"/>
        <v>0</v>
      </c>
      <c r="BC62" s="51">
        <f t="shared" si="36"/>
        <v>12</v>
      </c>
      <c r="BD62" s="255">
        <f t="shared" si="37"/>
        <v>11</v>
      </c>
      <c r="BE62" s="255">
        <f t="shared" si="38"/>
        <v>11</v>
      </c>
      <c r="BF62" s="255">
        <f t="shared" si="39"/>
        <v>16</v>
      </c>
      <c r="BG62" s="255">
        <f t="shared" si="40"/>
        <v>10</v>
      </c>
      <c r="BH62" s="255">
        <f t="shared" si="41"/>
        <v>7</v>
      </c>
      <c r="BI62" s="255">
        <f t="shared" si="42"/>
        <v>13</v>
      </c>
      <c r="BJ62" s="255">
        <f t="shared" si="43"/>
        <v>14</v>
      </c>
      <c r="BK62" s="255">
        <f t="shared" si="44"/>
        <v>9</v>
      </c>
      <c r="BL62" s="31">
        <f t="shared" si="45"/>
        <v>40</v>
      </c>
      <c r="BM62" s="475">
        <v>-1.263560310475036E-2</v>
      </c>
      <c r="BN62" s="466">
        <v>-1.0308525081394102E-2</v>
      </c>
      <c r="BO62" s="476">
        <v>-0.14616571905570094</v>
      </c>
      <c r="BP62" s="333">
        <v>0.44624696061813846</v>
      </c>
      <c r="BQ62" s="302">
        <v>0.45888256372288883</v>
      </c>
      <c r="BR62" s="334">
        <v>9.4870475660665796E-2</v>
      </c>
      <c r="BS62" s="339">
        <f t="shared" si="26"/>
        <v>-1.2635603104750359</v>
      </c>
      <c r="BT62" s="343">
        <f t="shared" si="27"/>
        <v>4575.9540668539184</v>
      </c>
      <c r="BU62" s="341">
        <f t="shared" si="28"/>
        <v>4473.5931231521918</v>
      </c>
      <c r="BV62" s="341">
        <f t="shared" si="29"/>
        <v>0.15146874595669257</v>
      </c>
      <c r="BW62" s="344">
        <f t="shared" si="30"/>
        <v>9049.698658752066</v>
      </c>
    </row>
    <row r="63" spans="2:75" x14ac:dyDescent="0.25">
      <c r="B63" s="172">
        <v>58</v>
      </c>
      <c r="C63" s="173">
        <f>IF(Risk!C79="","",Risk!C79)</f>
        <v>3</v>
      </c>
      <c r="D63" s="174">
        <f>IF(Risk!D79="","",Risk!D79)</f>
        <v>1</v>
      </c>
      <c r="E63" s="174">
        <f>IF(Risk!E79="","",Risk!E79)</f>
        <v>4</v>
      </c>
      <c r="F63" s="174">
        <f>IF(Risk!F79="","",Risk!F79)</f>
        <v>6</v>
      </c>
      <c r="G63" s="174" t="str">
        <f>IF(Risk!G79="","",Risk!G79)</f>
        <v/>
      </c>
      <c r="H63" s="178" t="str">
        <f>IF(Risk!H79="","",Risk!H79)</f>
        <v/>
      </c>
      <c r="I63" s="173">
        <f t="shared" si="2"/>
        <v>3</v>
      </c>
      <c r="J63" s="174">
        <f t="shared" si="3"/>
        <v>1</v>
      </c>
      <c r="K63" s="174">
        <f t="shared" si="4"/>
        <v>4</v>
      </c>
      <c r="L63" s="174">
        <f t="shared" si="5"/>
        <v>6</v>
      </c>
      <c r="M63" s="174" t="str">
        <f t="shared" si="6"/>
        <v/>
      </c>
      <c r="N63" s="175" t="str">
        <f t="shared" si="7"/>
        <v/>
      </c>
      <c r="O63" s="176">
        <f t="shared" si="8"/>
        <v>7</v>
      </c>
      <c r="P63" s="177">
        <f t="shared" si="9"/>
        <v>7</v>
      </c>
      <c r="Q63" s="465">
        <f t="shared" si="10"/>
        <v>7</v>
      </c>
      <c r="R63" s="464">
        <f t="shared" si="11"/>
        <v>7</v>
      </c>
      <c r="S63" s="417" t="str">
        <f t="shared" si="12"/>
        <v>T</v>
      </c>
      <c r="T63" s="167" t="str">
        <f>Risk!Q79</f>
        <v>B</v>
      </c>
      <c r="U63" s="485">
        <f>IF(C63="","",SUM(Risk!I79:K79))</f>
        <v>100</v>
      </c>
      <c r="V63" s="168">
        <f t="shared" si="31"/>
        <v>0</v>
      </c>
      <c r="W63" s="155">
        <f t="shared" si="32"/>
        <v>3405</v>
      </c>
      <c r="X63" s="179">
        <f t="shared" si="33"/>
        <v>-1.0579057842472324</v>
      </c>
      <c r="Y63" s="180">
        <f t="shared" si="34"/>
        <v>-199.25105876480495</v>
      </c>
      <c r="Z63" s="158">
        <f>Risk!I79</f>
        <v>0</v>
      </c>
      <c r="AA63" s="155">
        <f>Risk!J79</f>
        <v>100</v>
      </c>
      <c r="AB63" s="192">
        <f>Risk!K79</f>
        <v>0</v>
      </c>
      <c r="AC63" s="158">
        <f t="shared" si="13"/>
        <v>0</v>
      </c>
      <c r="AD63" s="155">
        <f t="shared" si="14"/>
        <v>0</v>
      </c>
      <c r="AE63" s="159">
        <f t="shared" si="15"/>
        <v>0</v>
      </c>
      <c r="AF63" s="220">
        <f t="shared" si="16"/>
        <v>-100</v>
      </c>
      <c r="AG63" s="193">
        <f t="shared" si="17"/>
        <v>95</v>
      </c>
      <c r="AH63" s="197">
        <f t="shared" si="18"/>
        <v>0</v>
      </c>
      <c r="AI63" s="202">
        <f>CA!$E$5</f>
        <v>0.44624660934359561</v>
      </c>
      <c r="AJ63" s="201">
        <f>CA!$E$4</f>
        <v>0.45859742263276138</v>
      </c>
      <c r="AK63" s="205">
        <f>CA!$E$6</f>
        <v>9.5155968023640194E-2</v>
      </c>
      <c r="AL63" s="215">
        <f t="shared" si="19"/>
        <v>-1.0579057842472324</v>
      </c>
      <c r="AM63" s="209">
        <f t="shared" si="20"/>
        <v>4368.5481430205164</v>
      </c>
      <c r="AN63" s="193">
        <f t="shared" si="21"/>
        <v>4231.5340298322772</v>
      </c>
      <c r="AO63" s="180">
        <f t="shared" si="22"/>
        <v>0.10649519549098657</v>
      </c>
      <c r="AP63" s="231">
        <f t="shared" si="23"/>
        <v>8600.1886680482839</v>
      </c>
      <c r="AQ63" s="139"/>
      <c r="AR63" s="59" t="str">
        <f t="shared" si="51"/>
        <v>P</v>
      </c>
      <c r="AS63" s="51" t="str">
        <f t="shared" si="52"/>
        <v>BP</v>
      </c>
      <c r="AT63" s="106" t="str">
        <f>IF(C63="","",IF(LEN(AS63)&lt;2,"",LOOKUP(AS63,'Betting Systems'!$B$4:$B$7,'Betting Systems'!$C$4:$C$7)))</f>
        <v>B</v>
      </c>
      <c r="AU63" s="31">
        <f t="shared" si="53"/>
        <v>1</v>
      </c>
      <c r="AV63" s="51" t="str">
        <f t="shared" si="54"/>
        <v>BBP</v>
      </c>
      <c r="AW63" s="106" t="str">
        <f>IF($C63="","",IF(LEN(AV63)&lt;3,"",LOOKUP(AV63,'Betting Systems'!$E$4:$E$11,'Betting Systems'!$F$4:$F$11)))</f>
        <v>B</v>
      </c>
      <c r="AX63" s="52">
        <f t="shared" si="48"/>
        <v>1</v>
      </c>
      <c r="AY63" s="126" t="str">
        <f t="shared" si="55"/>
        <v>PBBBP</v>
      </c>
      <c r="AZ63" s="123" t="str">
        <f>IF($C63="","",IF(LEN(AY63)&lt;5,"",LOOKUP(AY63,'Betting Systems'!$H$4:$H$35,'Betting Systems'!$I$4:$I$35)))</f>
        <v>B</v>
      </c>
      <c r="BA63" s="125">
        <f t="shared" si="49"/>
        <v>1</v>
      </c>
      <c r="BC63" s="51">
        <f t="shared" si="36"/>
        <v>12</v>
      </c>
      <c r="BD63" s="255">
        <f t="shared" si="37"/>
        <v>11</v>
      </c>
      <c r="BE63" s="255">
        <f t="shared" si="38"/>
        <v>11</v>
      </c>
      <c r="BF63" s="255">
        <f t="shared" si="39"/>
        <v>15</v>
      </c>
      <c r="BG63" s="255">
        <f t="shared" si="40"/>
        <v>9</v>
      </c>
      <c r="BH63" s="255">
        <f t="shared" si="41"/>
        <v>7</v>
      </c>
      <c r="BI63" s="255">
        <f t="shared" si="42"/>
        <v>12</v>
      </c>
      <c r="BJ63" s="255">
        <f t="shared" si="43"/>
        <v>13</v>
      </c>
      <c r="BK63" s="255">
        <f t="shared" si="44"/>
        <v>9</v>
      </c>
      <c r="BL63" s="31">
        <f t="shared" si="45"/>
        <v>40</v>
      </c>
      <c r="BM63" s="475">
        <v>-1.2635296216499118E-2</v>
      </c>
      <c r="BN63" s="466">
        <v>-1.0308825253002208E-2</v>
      </c>
      <c r="BO63" s="476">
        <v>-0.14616606305784094</v>
      </c>
      <c r="BP63" s="333">
        <v>0.44624713317352704</v>
      </c>
      <c r="BQ63" s="302">
        <v>0.45888242939002616</v>
      </c>
      <c r="BR63" s="334">
        <v>9.4870437438214023E-2</v>
      </c>
      <c r="BS63" s="339">
        <f t="shared" si="26"/>
        <v>-1.0308825253002207</v>
      </c>
      <c r="BT63" s="343">
        <f t="shared" si="27"/>
        <v>4370.9398926338663</v>
      </c>
      <c r="BU63" s="341">
        <f t="shared" si="28"/>
        <v>4231.7818249697984</v>
      </c>
      <c r="BV63" s="341">
        <f t="shared" si="29"/>
        <v>0.10082059562436878</v>
      </c>
      <c r="BW63" s="344">
        <f t="shared" si="30"/>
        <v>8602.8225381992888</v>
      </c>
    </row>
    <row r="64" spans="2:75" x14ac:dyDescent="0.25">
      <c r="B64" s="172">
        <v>59</v>
      </c>
      <c r="C64" s="173" t="str">
        <f>IF(Risk!C80="","",Risk!C80)</f>
        <v>K</v>
      </c>
      <c r="D64" s="174">
        <f>IF(Risk!D80="","",Risk!D80)</f>
        <v>4</v>
      </c>
      <c r="E64" s="174">
        <f>IF(Risk!E80="","",Risk!E80)</f>
        <v>7</v>
      </c>
      <c r="F64" s="174">
        <f>IF(Risk!F80="","",Risk!F80)</f>
        <v>2</v>
      </c>
      <c r="G64" s="174" t="str">
        <f>IF(Risk!G80="","",Risk!G80)</f>
        <v/>
      </c>
      <c r="H64" s="178" t="str">
        <f>IF(Risk!H80="","",Risk!H80)</f>
        <v/>
      </c>
      <c r="I64" s="173">
        <f t="shared" si="2"/>
        <v>0</v>
      </c>
      <c r="J64" s="174">
        <f t="shared" si="3"/>
        <v>4</v>
      </c>
      <c r="K64" s="174">
        <f t="shared" si="4"/>
        <v>7</v>
      </c>
      <c r="L64" s="174">
        <f t="shared" si="5"/>
        <v>2</v>
      </c>
      <c r="M64" s="174" t="str">
        <f t="shared" si="6"/>
        <v/>
      </c>
      <c r="N64" s="175" t="str">
        <f t="shared" si="7"/>
        <v/>
      </c>
      <c r="O64" s="176">
        <f t="shared" si="8"/>
        <v>7</v>
      </c>
      <c r="P64" s="177">
        <f t="shared" si="9"/>
        <v>6</v>
      </c>
      <c r="Q64" s="465">
        <f t="shared" si="10"/>
        <v>7</v>
      </c>
      <c r="R64" s="464">
        <f t="shared" si="11"/>
        <v>6</v>
      </c>
      <c r="S64" s="417" t="str">
        <f t="shared" si="12"/>
        <v>P</v>
      </c>
      <c r="T64" s="167" t="str">
        <f>Risk!Q80</f>
        <v>T</v>
      </c>
      <c r="U64" s="485">
        <f>IF(C64="","",SUM(Risk!I80:K80))</f>
        <v>100</v>
      </c>
      <c r="V64" s="168">
        <f t="shared" si="31"/>
        <v>-100</v>
      </c>
      <c r="W64" s="155">
        <f t="shared" si="32"/>
        <v>3305</v>
      </c>
      <c r="X64" s="179">
        <f t="shared" si="33"/>
        <v>-14.359628778723547</v>
      </c>
      <c r="Y64" s="180">
        <f t="shared" si="34"/>
        <v>-213.61068754352851</v>
      </c>
      <c r="Z64" s="158">
        <f>Risk!I80</f>
        <v>0</v>
      </c>
      <c r="AA64" s="155">
        <f>Risk!J80</f>
        <v>0</v>
      </c>
      <c r="AB64" s="192">
        <f>Risk!K80</f>
        <v>100</v>
      </c>
      <c r="AC64" s="158">
        <f t="shared" si="13"/>
        <v>0</v>
      </c>
      <c r="AD64" s="155">
        <f t="shared" si="14"/>
        <v>0</v>
      </c>
      <c r="AE64" s="159">
        <f t="shared" si="15"/>
        <v>-100</v>
      </c>
      <c r="AF64" s="220">
        <f t="shared" si="16"/>
        <v>-100</v>
      </c>
      <c r="AG64" s="193">
        <f t="shared" si="17"/>
        <v>-100</v>
      </c>
      <c r="AH64" s="197">
        <f t="shared" si="18"/>
        <v>800</v>
      </c>
      <c r="AI64" s="202">
        <f>CA!$E$5</f>
        <v>0.44624660934359561</v>
      </c>
      <c r="AJ64" s="201">
        <f>CA!$E$4</f>
        <v>0.45859742263276138</v>
      </c>
      <c r="AK64" s="205">
        <f>CA!$E$6</f>
        <v>9.5155968023640194E-2</v>
      </c>
      <c r="AL64" s="215">
        <f t="shared" si="19"/>
        <v>-14.359628778723547</v>
      </c>
      <c r="AM64" s="209">
        <f t="shared" si="20"/>
        <v>3272.8945398768346</v>
      </c>
      <c r="AN64" s="193">
        <f t="shared" si="21"/>
        <v>3363.4787785707908</v>
      </c>
      <c r="AO64" s="180">
        <f t="shared" si="22"/>
        <v>63105.687597782919</v>
      </c>
      <c r="AP64" s="231">
        <f t="shared" si="23"/>
        <v>69742.060916230548</v>
      </c>
      <c r="AQ64" s="139"/>
      <c r="AR64" s="59" t="str">
        <f t="shared" si="51"/>
        <v>P</v>
      </c>
      <c r="AS64" s="51" t="str">
        <f t="shared" si="52"/>
        <v>PP</v>
      </c>
      <c r="AT64" s="106" t="str">
        <f>IF(C64="","",IF(LEN(AS64)&lt;2,"",LOOKUP(AS64,'Betting Systems'!$B$4:$B$7,'Betting Systems'!$C$4:$C$7)))</f>
        <v>P</v>
      </c>
      <c r="AU64" s="31">
        <f t="shared" si="53"/>
        <v>0</v>
      </c>
      <c r="AV64" s="51" t="str">
        <f t="shared" si="54"/>
        <v>BPP</v>
      </c>
      <c r="AW64" s="106" t="str">
        <f>IF($C64="","",IF(LEN(AV64)&lt;3,"",LOOKUP(AV64,'Betting Systems'!$E$4:$E$11,'Betting Systems'!$F$4:$F$11)))</f>
        <v>B</v>
      </c>
      <c r="AX64" s="52">
        <f t="shared" si="48"/>
        <v>0</v>
      </c>
      <c r="AY64" s="126" t="str">
        <f t="shared" si="55"/>
        <v>BBBPP</v>
      </c>
      <c r="AZ64" s="123" t="str">
        <f>IF($C64="","",IF(LEN(AY64)&lt;5,"",LOOKUP(AY64,'Betting Systems'!$H$4:$H$35,'Betting Systems'!$I$4:$I$35)))</f>
        <v/>
      </c>
      <c r="BA64" s="125" t="str">
        <f t="shared" si="49"/>
        <v/>
      </c>
      <c r="BC64" s="51">
        <f t="shared" si="36"/>
        <v>11</v>
      </c>
      <c r="BD64" s="255">
        <f t="shared" si="37"/>
        <v>11</v>
      </c>
      <c r="BE64" s="255">
        <f t="shared" si="38"/>
        <v>10</v>
      </c>
      <c r="BF64" s="255">
        <f t="shared" si="39"/>
        <v>14</v>
      </c>
      <c r="BG64" s="255">
        <f t="shared" si="40"/>
        <v>9</v>
      </c>
      <c r="BH64" s="255">
        <f t="shared" si="41"/>
        <v>6</v>
      </c>
      <c r="BI64" s="255">
        <f t="shared" si="42"/>
        <v>12</v>
      </c>
      <c r="BJ64" s="255">
        <f t="shared" si="43"/>
        <v>13</v>
      </c>
      <c r="BK64" s="255">
        <f t="shared" si="44"/>
        <v>9</v>
      </c>
      <c r="BL64" s="31">
        <f t="shared" si="45"/>
        <v>40</v>
      </c>
      <c r="BM64" s="475">
        <v>-1.2635067631120352E-2</v>
      </c>
      <c r="BN64" s="466">
        <v>-1.0309050073890921E-2</v>
      </c>
      <c r="BO64" s="476">
        <v>-0.14616676511218529</v>
      </c>
      <c r="BP64" s="333">
        <v>0.44624728646910472</v>
      </c>
      <c r="BQ64" s="302">
        <v>0.45888235410022504</v>
      </c>
      <c r="BR64" s="334">
        <v>9.4870359432143059E-2</v>
      </c>
      <c r="BS64" s="339">
        <f t="shared" si="26"/>
        <v>-14.616676511218529</v>
      </c>
      <c r="BT64" s="343">
        <f t="shared" si="27"/>
        <v>3253.2819162713354</v>
      </c>
      <c r="BU64" s="341">
        <f t="shared" si="28"/>
        <v>3345.3955005587213</v>
      </c>
      <c r="BV64" s="341">
        <f t="shared" si="29"/>
        <v>62956.001793201511</v>
      </c>
      <c r="BW64" s="344">
        <f t="shared" si="30"/>
        <v>69554.679210031565</v>
      </c>
    </row>
    <row r="65" spans="2:75" x14ac:dyDescent="0.25">
      <c r="B65" s="172">
        <v>60</v>
      </c>
      <c r="C65" s="173">
        <f>IF(Risk!C81="","",Risk!C81)</f>
        <v>3</v>
      </c>
      <c r="D65" s="174">
        <f>IF(Risk!D81="","",Risk!D81)</f>
        <v>9</v>
      </c>
      <c r="E65" s="174">
        <f>IF(Risk!E81="","",Risk!E81)</f>
        <v>3</v>
      </c>
      <c r="F65" s="174" t="str">
        <f>IF(Risk!F81="","",Risk!F81)</f>
        <v>J</v>
      </c>
      <c r="G65" s="174" t="str">
        <f>IF(Risk!G81="","",Risk!G81)</f>
        <v/>
      </c>
      <c r="H65" s="178" t="str">
        <f>IF(Risk!H81="","",Risk!H81)</f>
        <v/>
      </c>
      <c r="I65" s="173">
        <f t="shared" si="2"/>
        <v>3</v>
      </c>
      <c r="J65" s="174">
        <f t="shared" si="3"/>
        <v>9</v>
      </c>
      <c r="K65" s="174">
        <f t="shared" si="4"/>
        <v>3</v>
      </c>
      <c r="L65" s="174">
        <f t="shared" si="5"/>
        <v>0</v>
      </c>
      <c r="M65" s="174" t="str">
        <f t="shared" si="6"/>
        <v/>
      </c>
      <c r="N65" s="175" t="str">
        <f t="shared" si="7"/>
        <v/>
      </c>
      <c r="O65" s="176">
        <f t="shared" si="8"/>
        <v>6</v>
      </c>
      <c r="P65" s="177">
        <f t="shared" si="9"/>
        <v>9</v>
      </c>
      <c r="Q65" s="465">
        <f t="shared" si="10"/>
        <v>6</v>
      </c>
      <c r="R65" s="464">
        <f t="shared" si="11"/>
        <v>9</v>
      </c>
      <c r="S65" s="417" t="str">
        <f t="shared" si="12"/>
        <v>B</v>
      </c>
      <c r="T65" s="167" t="str">
        <f>Risk!Q81</f>
        <v>P</v>
      </c>
      <c r="U65" s="485">
        <f>IF(C65="","",SUM(Risk!I81:K81))</f>
        <v>100</v>
      </c>
      <c r="V65" s="168">
        <f t="shared" si="31"/>
        <v>-100</v>
      </c>
      <c r="W65" s="155">
        <f t="shared" si="32"/>
        <v>3205</v>
      </c>
      <c r="X65" s="179">
        <f t="shared" si="33"/>
        <v>-1.2350813289165785</v>
      </c>
      <c r="Y65" s="180">
        <f t="shared" si="34"/>
        <v>-214.84576887244509</v>
      </c>
      <c r="Z65" s="158">
        <f>Risk!I81</f>
        <v>100</v>
      </c>
      <c r="AA65" s="155">
        <f>Risk!J81</f>
        <v>0</v>
      </c>
      <c r="AB65" s="192">
        <f>Risk!K81</f>
        <v>0</v>
      </c>
      <c r="AC65" s="158">
        <f t="shared" si="13"/>
        <v>-100</v>
      </c>
      <c r="AD65" s="155">
        <f t="shared" si="14"/>
        <v>0</v>
      </c>
      <c r="AE65" s="159">
        <f t="shared" si="15"/>
        <v>0</v>
      </c>
      <c r="AF65" s="220">
        <f t="shared" si="16"/>
        <v>100</v>
      </c>
      <c r="AG65" s="193">
        <f t="shared" si="17"/>
        <v>-100</v>
      </c>
      <c r="AH65" s="197">
        <f t="shared" si="18"/>
        <v>0</v>
      </c>
      <c r="AI65" s="202">
        <f>CA!$E$5</f>
        <v>0.44624660934359561</v>
      </c>
      <c r="AJ65" s="201">
        <f>CA!$E$4</f>
        <v>0.45859742263276138</v>
      </c>
      <c r="AK65" s="205">
        <f>CA!$E$6</f>
        <v>9.5155968023640194E-2</v>
      </c>
      <c r="AL65" s="215">
        <f t="shared" si="19"/>
        <v>-1.2350813289165785</v>
      </c>
      <c r="AM65" s="209">
        <f t="shared" si="20"/>
        <v>4573.3769806252649</v>
      </c>
      <c r="AN65" s="193">
        <f t="shared" si="21"/>
        <v>4473.3927598721466</v>
      </c>
      <c r="AO65" s="180">
        <f t="shared" si="22"/>
        <v>0.14515337711976536</v>
      </c>
      <c r="AP65" s="231">
        <f t="shared" si="23"/>
        <v>9046.9148938745311</v>
      </c>
      <c r="AQ65" s="139"/>
      <c r="AR65" s="59" t="str">
        <f t="shared" si="51"/>
        <v>B</v>
      </c>
      <c r="AS65" s="51" t="str">
        <f t="shared" si="52"/>
        <v>PP</v>
      </c>
      <c r="AT65" s="106" t="str">
        <f>IF(C65="","",IF(LEN(AS65)&lt;2,"",LOOKUP(AS65,'Betting Systems'!$B$4:$B$7,'Betting Systems'!$C$4:$C$7)))</f>
        <v>P</v>
      </c>
      <c r="AU65" s="31">
        <f t="shared" si="53"/>
        <v>1</v>
      </c>
      <c r="AV65" s="51" t="str">
        <f t="shared" si="54"/>
        <v>PPP</v>
      </c>
      <c r="AW65" s="106" t="str">
        <f>IF($C65="","",IF(LEN(AV65)&lt;3,"",LOOKUP(AV65,'Betting Systems'!$E$4:$E$11,'Betting Systems'!$F$4:$F$11)))</f>
        <v>P</v>
      </c>
      <c r="AX65" s="52">
        <f t="shared" si="48"/>
        <v>1</v>
      </c>
      <c r="AY65" s="126" t="str">
        <f t="shared" si="55"/>
        <v>BBPPP</v>
      </c>
      <c r="AZ65" s="123" t="str">
        <f>IF($C65="","",IF(LEN(AY65)&lt;5,"",LOOKUP(AY65,'Betting Systems'!$H$4:$H$35,'Betting Systems'!$I$4:$I$35)))</f>
        <v>P</v>
      </c>
      <c r="BA65" s="125">
        <f t="shared" si="49"/>
        <v>1</v>
      </c>
      <c r="BC65" s="51">
        <f t="shared" si="36"/>
        <v>11</v>
      </c>
      <c r="BD65" s="255">
        <f t="shared" si="37"/>
        <v>10</v>
      </c>
      <c r="BE65" s="255">
        <f t="shared" si="38"/>
        <v>10</v>
      </c>
      <c r="BF65" s="255">
        <f t="shared" si="39"/>
        <v>13</v>
      </c>
      <c r="BG65" s="255">
        <f t="shared" si="40"/>
        <v>9</v>
      </c>
      <c r="BH65" s="255">
        <f t="shared" si="41"/>
        <v>6</v>
      </c>
      <c r="BI65" s="255">
        <f t="shared" si="42"/>
        <v>11</v>
      </c>
      <c r="BJ65" s="255">
        <f t="shared" si="43"/>
        <v>13</v>
      </c>
      <c r="BK65" s="255">
        <f t="shared" si="44"/>
        <v>9</v>
      </c>
      <c r="BL65" s="31">
        <f t="shared" si="45"/>
        <v>39</v>
      </c>
      <c r="BM65" s="475">
        <v>-1.2634897219414278E-2</v>
      </c>
      <c r="BN65" s="466">
        <v>-1.0309218689279118E-2</v>
      </c>
      <c r="BO65" s="476">
        <v>-0.14616765214276675</v>
      </c>
      <c r="BP65" s="333">
        <v>0.44624742095445324</v>
      </c>
      <c r="BQ65" s="302">
        <v>0.45888231817386749</v>
      </c>
      <c r="BR65" s="334">
        <v>9.4870260873194251E-2</v>
      </c>
      <c r="BS65" s="339">
        <f t="shared" si="26"/>
        <v>-1.2634897219414278</v>
      </c>
      <c r="BT65" s="343">
        <f t="shared" si="27"/>
        <v>4575.9524076924054</v>
      </c>
      <c r="BU65" s="341">
        <f t="shared" si="28"/>
        <v>4473.597125833352</v>
      </c>
      <c r="BV65" s="341">
        <f t="shared" si="29"/>
        <v>0.15145148000144074</v>
      </c>
      <c r="BW65" s="344">
        <f t="shared" si="30"/>
        <v>9049.7009850057602</v>
      </c>
    </row>
    <row r="66" spans="2:75" x14ac:dyDescent="0.25">
      <c r="B66" s="172">
        <v>61</v>
      </c>
      <c r="C66" s="173">
        <f>IF(Risk!C82="","",Risk!C82)</f>
        <v>9</v>
      </c>
      <c r="D66" s="174">
        <f>IF(Risk!D82="","",Risk!D82)</f>
        <v>8</v>
      </c>
      <c r="E66" s="174">
        <f>IF(Risk!E82="","",Risk!E82)</f>
        <v>8</v>
      </c>
      <c r="F66" s="174">
        <f>IF(Risk!F82="","",Risk!F82)</f>
        <v>8</v>
      </c>
      <c r="G66" s="174" t="str">
        <f>IF(Risk!G82="","",Risk!G82)</f>
        <v/>
      </c>
      <c r="H66" s="178" t="str">
        <f>IF(Risk!H82="","",Risk!H82)</f>
        <v/>
      </c>
      <c r="I66" s="173">
        <f t="shared" si="2"/>
        <v>9</v>
      </c>
      <c r="J66" s="174">
        <f t="shared" si="3"/>
        <v>8</v>
      </c>
      <c r="K66" s="174">
        <f t="shared" si="4"/>
        <v>8</v>
      </c>
      <c r="L66" s="174">
        <f t="shared" si="5"/>
        <v>8</v>
      </c>
      <c r="M66" s="174" t="str">
        <f t="shared" si="6"/>
        <v/>
      </c>
      <c r="N66" s="175" t="str">
        <f t="shared" si="7"/>
        <v/>
      </c>
      <c r="O66" s="176">
        <f t="shared" si="8"/>
        <v>7</v>
      </c>
      <c r="P66" s="177">
        <f t="shared" si="9"/>
        <v>6</v>
      </c>
      <c r="Q66" s="465">
        <f t="shared" si="10"/>
        <v>7</v>
      </c>
      <c r="R66" s="464">
        <f t="shared" si="11"/>
        <v>6</v>
      </c>
      <c r="S66" s="417" t="str">
        <f t="shared" si="12"/>
        <v>P</v>
      </c>
      <c r="T66" s="167" t="str">
        <f>Risk!Q82</f>
        <v>B</v>
      </c>
      <c r="U66" s="485">
        <f>IF(C66="","",SUM(Risk!I82:K82))</f>
        <v>100</v>
      </c>
      <c r="V66" s="168">
        <f t="shared" si="31"/>
        <v>-100</v>
      </c>
      <c r="W66" s="155">
        <f t="shared" si="32"/>
        <v>3105</v>
      </c>
      <c r="X66" s="179">
        <f t="shared" si="33"/>
        <v>-1.0579057842472324</v>
      </c>
      <c r="Y66" s="180">
        <f t="shared" si="34"/>
        <v>-215.90367465669232</v>
      </c>
      <c r="Z66" s="158">
        <f>Risk!I82</f>
        <v>0</v>
      </c>
      <c r="AA66" s="155">
        <f>Risk!J82</f>
        <v>100</v>
      </c>
      <c r="AB66" s="192">
        <f>Risk!K82</f>
        <v>0</v>
      </c>
      <c r="AC66" s="158">
        <f t="shared" si="13"/>
        <v>0</v>
      </c>
      <c r="AD66" s="155">
        <f t="shared" si="14"/>
        <v>-100</v>
      </c>
      <c r="AE66" s="159">
        <f t="shared" si="15"/>
        <v>0</v>
      </c>
      <c r="AF66" s="220">
        <f t="shared" si="16"/>
        <v>-100</v>
      </c>
      <c r="AG66" s="193">
        <f t="shared" si="17"/>
        <v>95</v>
      </c>
      <c r="AH66" s="197">
        <f t="shared" si="18"/>
        <v>0</v>
      </c>
      <c r="AI66" s="202">
        <f>CA!$E$5</f>
        <v>0.44624660934359561</v>
      </c>
      <c r="AJ66" s="201">
        <f>CA!$E$4</f>
        <v>0.45859742263276138</v>
      </c>
      <c r="AK66" s="205">
        <f>CA!$E$6</f>
        <v>9.5155968023640194E-2</v>
      </c>
      <c r="AL66" s="215">
        <f t="shared" si="19"/>
        <v>-1.0579057842472324</v>
      </c>
      <c r="AM66" s="209">
        <f t="shared" si="20"/>
        <v>4368.5481430205164</v>
      </c>
      <c r="AN66" s="193">
        <f t="shared" si="21"/>
        <v>4231.5340298322772</v>
      </c>
      <c r="AO66" s="180">
        <f t="shared" si="22"/>
        <v>0.10649519549098657</v>
      </c>
      <c r="AP66" s="231">
        <f t="shared" si="23"/>
        <v>8600.1886680482839</v>
      </c>
      <c r="AQ66" s="139"/>
      <c r="AR66" s="59" t="str">
        <f t="shared" si="51"/>
        <v>P</v>
      </c>
      <c r="AS66" s="51" t="str">
        <f t="shared" si="52"/>
        <v>PB</v>
      </c>
      <c r="AT66" s="106" t="str">
        <f>IF(C66="","",IF(LEN(AS66)&lt;2,"",LOOKUP(AS66,'Betting Systems'!$B$4:$B$7,'Betting Systems'!$C$4:$C$7)))</f>
        <v>P</v>
      </c>
      <c r="AU66" s="31">
        <f t="shared" si="53"/>
        <v>0</v>
      </c>
      <c r="AV66" s="51" t="str">
        <f t="shared" si="54"/>
        <v>PPB</v>
      </c>
      <c r="AW66" s="106" t="str">
        <f>IF($C66="","",IF(LEN(AV66)&lt;3,"",LOOKUP(AV66,'Betting Systems'!$E$4:$E$11,'Betting Systems'!$F$4:$F$11)))</f>
        <v>P</v>
      </c>
      <c r="AX66" s="52">
        <f t="shared" si="48"/>
        <v>0</v>
      </c>
      <c r="AY66" s="126" t="str">
        <f t="shared" si="55"/>
        <v>BPPPB</v>
      </c>
      <c r="AZ66" s="123" t="str">
        <f>IF($C66="","",IF(LEN(AY66)&lt;5,"",LOOKUP(AY66,'Betting Systems'!$H$4:$H$35,'Betting Systems'!$I$4:$I$35)))</f>
        <v>P</v>
      </c>
      <c r="BA66" s="125">
        <f t="shared" si="49"/>
        <v>0</v>
      </c>
      <c r="BC66" s="51">
        <f t="shared" si="36"/>
        <v>11</v>
      </c>
      <c r="BD66" s="255">
        <f t="shared" si="37"/>
        <v>10</v>
      </c>
      <c r="BE66" s="255">
        <f t="shared" si="38"/>
        <v>8</v>
      </c>
      <c r="BF66" s="255">
        <f t="shared" si="39"/>
        <v>13</v>
      </c>
      <c r="BG66" s="255">
        <f t="shared" si="40"/>
        <v>9</v>
      </c>
      <c r="BH66" s="255">
        <f t="shared" si="41"/>
        <v>6</v>
      </c>
      <c r="BI66" s="255">
        <f t="shared" si="42"/>
        <v>11</v>
      </c>
      <c r="BJ66" s="255">
        <f t="shared" si="43"/>
        <v>13</v>
      </c>
      <c r="BK66" s="255">
        <f t="shared" si="44"/>
        <v>8</v>
      </c>
      <c r="BL66" s="31">
        <f t="shared" si="45"/>
        <v>38</v>
      </c>
      <c r="BM66" s="475">
        <v>-1.2634778811735308E-2</v>
      </c>
      <c r="BN66" s="466">
        <v>-1.0309336146503357E-2</v>
      </c>
      <c r="BO66" s="476">
        <v>-0.14616837564786225</v>
      </c>
      <c r="BP66" s="333">
        <v>0.44624752035303761</v>
      </c>
      <c r="BQ66" s="302">
        <v>0.45888229916477291</v>
      </c>
      <c r="BR66" s="334">
        <v>9.487018048374353E-2</v>
      </c>
      <c r="BS66" s="339">
        <f t="shared" si="26"/>
        <v>-1.0309336146503356</v>
      </c>
      <c r="BT66" s="343">
        <f t="shared" si="27"/>
        <v>4370.9391723202616</v>
      </c>
      <c r="BU66" s="341">
        <f t="shared" si="28"/>
        <v>4231.7851267384967</v>
      </c>
      <c r="BV66" s="341">
        <f t="shared" si="29"/>
        <v>0.10083031587968005</v>
      </c>
      <c r="BW66" s="344">
        <f t="shared" si="30"/>
        <v>8602.825129374638</v>
      </c>
    </row>
    <row r="67" spans="2:75" x14ac:dyDescent="0.25">
      <c r="B67" s="172">
        <v>62</v>
      </c>
      <c r="C67" s="173">
        <f>IF(Risk!C83="","",Risk!C83)</f>
        <v>4</v>
      </c>
      <c r="D67" s="174">
        <f>IF(Risk!D83="","",Risk!D83)</f>
        <v>8</v>
      </c>
      <c r="E67" s="174">
        <f>IF(Risk!E83="","",Risk!E83)</f>
        <v>4</v>
      </c>
      <c r="F67" s="174">
        <f>IF(Risk!F83="","",Risk!F83)</f>
        <v>4</v>
      </c>
      <c r="G67" s="174" t="str">
        <f>IF(Risk!G83="","",Risk!G83)</f>
        <v/>
      </c>
      <c r="H67" s="178" t="str">
        <f>IF(Risk!H83="","",Risk!H83)</f>
        <v/>
      </c>
      <c r="I67" s="173">
        <f t="shared" si="2"/>
        <v>4</v>
      </c>
      <c r="J67" s="174">
        <f t="shared" si="3"/>
        <v>8</v>
      </c>
      <c r="K67" s="174">
        <f t="shared" si="4"/>
        <v>4</v>
      </c>
      <c r="L67" s="174">
        <f t="shared" si="5"/>
        <v>4</v>
      </c>
      <c r="M67" s="174" t="str">
        <f t="shared" si="6"/>
        <v/>
      </c>
      <c r="N67" s="175" t="str">
        <f t="shared" si="7"/>
        <v/>
      </c>
      <c r="O67" s="176">
        <f t="shared" si="8"/>
        <v>8</v>
      </c>
      <c r="P67" s="177">
        <f t="shared" si="9"/>
        <v>2</v>
      </c>
      <c r="Q67" s="465">
        <f t="shared" si="10"/>
        <v>8</v>
      </c>
      <c r="R67" s="464">
        <f t="shared" si="11"/>
        <v>2</v>
      </c>
      <c r="S67" s="417" t="str">
        <f t="shared" si="12"/>
        <v>P</v>
      </c>
      <c r="T67" s="167" t="str">
        <f>Risk!Q83</f>
        <v>T</v>
      </c>
      <c r="U67" s="485">
        <f>IF(C67="","",SUM(Risk!I83:K83))</f>
        <v>100</v>
      </c>
      <c r="V67" s="168">
        <f t="shared" si="31"/>
        <v>-100</v>
      </c>
      <c r="W67" s="155">
        <f t="shared" si="32"/>
        <v>3005</v>
      </c>
      <c r="X67" s="179">
        <f t="shared" si="33"/>
        <v>-14.359628778723547</v>
      </c>
      <c r="Y67" s="180">
        <f t="shared" si="34"/>
        <v>-230.26330343541588</v>
      </c>
      <c r="Z67" s="158">
        <f>Risk!I83</f>
        <v>0</v>
      </c>
      <c r="AA67" s="155">
        <f>Risk!J83</f>
        <v>0</v>
      </c>
      <c r="AB67" s="192">
        <f>Risk!K83</f>
        <v>100</v>
      </c>
      <c r="AC67" s="158">
        <f t="shared" si="13"/>
        <v>0</v>
      </c>
      <c r="AD67" s="155">
        <f t="shared" si="14"/>
        <v>0</v>
      </c>
      <c r="AE67" s="159">
        <f t="shared" si="15"/>
        <v>-100</v>
      </c>
      <c r="AF67" s="220">
        <f t="shared" si="16"/>
        <v>-100</v>
      </c>
      <c r="AG67" s="193">
        <f t="shared" si="17"/>
        <v>-100</v>
      </c>
      <c r="AH67" s="197">
        <f t="shared" si="18"/>
        <v>800</v>
      </c>
      <c r="AI67" s="202">
        <f>CA!$E$5</f>
        <v>0.44624660934359561</v>
      </c>
      <c r="AJ67" s="201">
        <f>CA!$E$4</f>
        <v>0.45859742263276138</v>
      </c>
      <c r="AK67" s="205">
        <f>CA!$E$6</f>
        <v>9.5155968023640194E-2</v>
      </c>
      <c r="AL67" s="215">
        <f t="shared" si="19"/>
        <v>-14.359628778723547</v>
      </c>
      <c r="AM67" s="209">
        <f t="shared" si="20"/>
        <v>3272.8945398768346</v>
      </c>
      <c r="AN67" s="193">
        <f t="shared" si="21"/>
        <v>3363.4787785707908</v>
      </c>
      <c r="AO67" s="180">
        <f t="shared" si="22"/>
        <v>63105.687597782919</v>
      </c>
      <c r="AP67" s="231">
        <f t="shared" si="23"/>
        <v>69742.060916230548</v>
      </c>
      <c r="AQ67" s="139"/>
      <c r="AR67" s="59" t="str">
        <f t="shared" si="51"/>
        <v>P</v>
      </c>
      <c r="AS67" s="51" t="str">
        <f t="shared" si="52"/>
        <v>BP</v>
      </c>
      <c r="AT67" s="106" t="str">
        <f>IF(C67="","",IF(LEN(AS67)&lt;2,"",LOOKUP(AS67,'Betting Systems'!$B$4:$B$7,'Betting Systems'!$C$4:$C$7)))</f>
        <v>B</v>
      </c>
      <c r="AU67" s="31">
        <f t="shared" si="53"/>
        <v>0</v>
      </c>
      <c r="AV67" s="51" t="str">
        <f t="shared" si="54"/>
        <v>PBP</v>
      </c>
      <c r="AW67" s="106" t="str">
        <f>IF($C67="","",IF(LEN(AV67)&lt;3,"",LOOKUP(AV67,'Betting Systems'!$E$4:$E$11,'Betting Systems'!$F$4:$F$11)))</f>
        <v>P</v>
      </c>
      <c r="AX67" s="52">
        <f t="shared" si="48"/>
        <v>0</v>
      </c>
      <c r="AY67" s="126" t="str">
        <f t="shared" si="55"/>
        <v>PPPBP</v>
      </c>
      <c r="AZ67" s="123" t="str">
        <f>IF($C67="","",IF(LEN(AY67)&lt;5,"",LOOKUP(AY67,'Betting Systems'!$H$4:$H$35,'Betting Systems'!$I$4:$I$35)))</f>
        <v/>
      </c>
      <c r="BA67" s="125" t="str">
        <f t="shared" si="49"/>
        <v/>
      </c>
      <c r="BC67" s="51">
        <f t="shared" si="36"/>
        <v>11</v>
      </c>
      <c r="BD67" s="255">
        <f t="shared" si="37"/>
        <v>10</v>
      </c>
      <c r="BE67" s="255">
        <f t="shared" si="38"/>
        <v>8</v>
      </c>
      <c r="BF67" s="255">
        <f t="shared" si="39"/>
        <v>13</v>
      </c>
      <c r="BG67" s="255">
        <f t="shared" si="40"/>
        <v>9</v>
      </c>
      <c r="BH67" s="255">
        <f t="shared" si="41"/>
        <v>6</v>
      </c>
      <c r="BI67" s="255">
        <f t="shared" si="42"/>
        <v>11</v>
      </c>
      <c r="BJ67" s="255">
        <f t="shared" si="43"/>
        <v>10</v>
      </c>
      <c r="BK67" s="255">
        <f t="shared" si="44"/>
        <v>7</v>
      </c>
      <c r="BL67" s="31">
        <f t="shared" si="45"/>
        <v>38</v>
      </c>
      <c r="BM67" s="475">
        <v>-1.2634637734214818E-2</v>
      </c>
      <c r="BN67" s="466">
        <v>-1.0309474487570493E-2</v>
      </c>
      <c r="BO67" s="476">
        <v>-0.14616866022260669</v>
      </c>
      <c r="BP67" s="333">
        <v>0.446247606701491</v>
      </c>
      <c r="BQ67" s="302">
        <v>0.45888224443570585</v>
      </c>
      <c r="BR67" s="334">
        <v>9.4870148864323767E-2</v>
      </c>
      <c r="BS67" s="339">
        <f t="shared" si="26"/>
        <v>-14.61686602226067</v>
      </c>
      <c r="BT67" s="343">
        <f t="shared" si="27"/>
        <v>3253.2698093425661</v>
      </c>
      <c r="BU67" s="341">
        <f t="shared" si="28"/>
        <v>3345.3798506636331</v>
      </c>
      <c r="BV67" s="341">
        <f t="shared" si="29"/>
        <v>62955.891352220577</v>
      </c>
      <c r="BW67" s="344">
        <f t="shared" si="30"/>
        <v>69554.541012226779</v>
      </c>
    </row>
    <row r="68" spans="2:75" x14ac:dyDescent="0.25">
      <c r="B68" s="172">
        <v>63</v>
      </c>
      <c r="C68" s="173">
        <f>IF(Risk!C84="","",Risk!C84)</f>
        <v>4</v>
      </c>
      <c r="D68" s="174">
        <f>IF(Risk!D84="","",Risk!D84)</f>
        <v>1</v>
      </c>
      <c r="E68" s="174" t="str">
        <f>IF(Risk!E84="","",Risk!E84)</f>
        <v>K</v>
      </c>
      <c r="F68" s="174">
        <f>IF(Risk!F84="","",Risk!F84)</f>
        <v>8</v>
      </c>
      <c r="G68" s="174" t="str">
        <f>IF(Risk!G84="","",Risk!G84)</f>
        <v/>
      </c>
      <c r="H68" s="178" t="str">
        <f>IF(Risk!H84="","",Risk!H84)</f>
        <v/>
      </c>
      <c r="I68" s="173">
        <f t="shared" si="2"/>
        <v>4</v>
      </c>
      <c r="J68" s="174">
        <f t="shared" si="3"/>
        <v>1</v>
      </c>
      <c r="K68" s="174">
        <f t="shared" si="4"/>
        <v>0</v>
      </c>
      <c r="L68" s="174">
        <f t="shared" si="5"/>
        <v>8</v>
      </c>
      <c r="M68" s="174" t="str">
        <f t="shared" si="6"/>
        <v/>
      </c>
      <c r="N68" s="175" t="str">
        <f t="shared" si="7"/>
        <v/>
      </c>
      <c r="O68" s="176">
        <f t="shared" si="8"/>
        <v>4</v>
      </c>
      <c r="P68" s="177">
        <f t="shared" si="9"/>
        <v>9</v>
      </c>
      <c r="Q68" s="465">
        <f t="shared" si="10"/>
        <v>4</v>
      </c>
      <c r="R68" s="464">
        <f t="shared" si="11"/>
        <v>9</v>
      </c>
      <c r="S68" s="417" t="str">
        <f t="shared" si="12"/>
        <v>B</v>
      </c>
      <c r="T68" s="167" t="str">
        <f>Risk!Q84</f>
        <v>P</v>
      </c>
      <c r="U68" s="485">
        <f>IF(C68="","",SUM(Risk!I84:K84))</f>
        <v>100</v>
      </c>
      <c r="V68" s="168">
        <f t="shared" si="31"/>
        <v>-100</v>
      </c>
      <c r="W68" s="155">
        <f t="shared" si="32"/>
        <v>2905</v>
      </c>
      <c r="X68" s="179">
        <f t="shared" si="33"/>
        <v>-1.2350813289165785</v>
      </c>
      <c r="Y68" s="180">
        <f t="shared" si="34"/>
        <v>-231.49838476433246</v>
      </c>
      <c r="Z68" s="158">
        <f>Risk!I84</f>
        <v>100</v>
      </c>
      <c r="AA68" s="155">
        <f>Risk!J84</f>
        <v>0</v>
      </c>
      <c r="AB68" s="192">
        <f>Risk!K84</f>
        <v>0</v>
      </c>
      <c r="AC68" s="158">
        <f t="shared" si="13"/>
        <v>-100</v>
      </c>
      <c r="AD68" s="155">
        <f t="shared" si="14"/>
        <v>0</v>
      </c>
      <c r="AE68" s="159">
        <f t="shared" si="15"/>
        <v>0</v>
      </c>
      <c r="AF68" s="220">
        <f t="shared" si="16"/>
        <v>100</v>
      </c>
      <c r="AG68" s="193">
        <f t="shared" si="17"/>
        <v>-100</v>
      </c>
      <c r="AH68" s="197">
        <f t="shared" si="18"/>
        <v>0</v>
      </c>
      <c r="AI68" s="202">
        <f>CA!$E$5</f>
        <v>0.44624660934359561</v>
      </c>
      <c r="AJ68" s="201">
        <f>CA!$E$4</f>
        <v>0.45859742263276138</v>
      </c>
      <c r="AK68" s="205">
        <f>CA!$E$6</f>
        <v>9.5155968023640194E-2</v>
      </c>
      <c r="AL68" s="215">
        <f t="shared" si="19"/>
        <v>-1.2350813289165785</v>
      </c>
      <c r="AM68" s="209">
        <f t="shared" si="20"/>
        <v>4573.3769806252649</v>
      </c>
      <c r="AN68" s="193">
        <f t="shared" si="21"/>
        <v>4473.3927598721466</v>
      </c>
      <c r="AO68" s="180">
        <f t="shared" si="22"/>
        <v>0.14515337711976536</v>
      </c>
      <c r="AP68" s="231">
        <f t="shared" si="23"/>
        <v>9046.9148938745311</v>
      </c>
      <c r="AQ68" s="139"/>
      <c r="AR68" s="59" t="str">
        <f t="shared" si="51"/>
        <v>B</v>
      </c>
      <c r="AS68" s="51" t="str">
        <f t="shared" si="52"/>
        <v>PP</v>
      </c>
      <c r="AT68" s="106" t="str">
        <f>IF(C68="","",IF(LEN(AS68)&lt;2,"",LOOKUP(AS68,'Betting Systems'!$B$4:$B$7,'Betting Systems'!$C$4:$C$7)))</f>
        <v>P</v>
      </c>
      <c r="AU68" s="31">
        <f t="shared" si="53"/>
        <v>1</v>
      </c>
      <c r="AV68" s="51" t="str">
        <f t="shared" si="54"/>
        <v>BPP</v>
      </c>
      <c r="AW68" s="106" t="str">
        <f>IF($C68="","",IF(LEN(AV68)&lt;3,"",LOOKUP(AV68,'Betting Systems'!$E$4:$E$11,'Betting Systems'!$F$4:$F$11)))</f>
        <v>B</v>
      </c>
      <c r="AX68" s="52">
        <f t="shared" si="48"/>
        <v>0</v>
      </c>
      <c r="AY68" s="126" t="str">
        <f t="shared" si="55"/>
        <v>PPBPP</v>
      </c>
      <c r="AZ68" s="123" t="str">
        <f>IF($C68="","",IF(LEN(AY68)&lt;5,"",LOOKUP(AY68,'Betting Systems'!$H$4:$H$35,'Betting Systems'!$I$4:$I$35)))</f>
        <v>B</v>
      </c>
      <c r="BA68" s="125">
        <f t="shared" si="49"/>
        <v>0</v>
      </c>
      <c r="BC68" s="51">
        <f t="shared" si="36"/>
        <v>11</v>
      </c>
      <c r="BD68" s="255">
        <f t="shared" si="37"/>
        <v>10</v>
      </c>
      <c r="BE68" s="255">
        <f t="shared" si="38"/>
        <v>8</v>
      </c>
      <c r="BF68" s="255">
        <f t="shared" si="39"/>
        <v>10</v>
      </c>
      <c r="BG68" s="255">
        <f t="shared" si="40"/>
        <v>9</v>
      </c>
      <c r="BH68" s="255">
        <f t="shared" si="41"/>
        <v>6</v>
      </c>
      <c r="BI68" s="255">
        <f t="shared" si="42"/>
        <v>11</v>
      </c>
      <c r="BJ68" s="255">
        <f t="shared" si="43"/>
        <v>9</v>
      </c>
      <c r="BK68" s="255">
        <f t="shared" si="44"/>
        <v>7</v>
      </c>
      <c r="BL68" s="31">
        <f t="shared" si="45"/>
        <v>38</v>
      </c>
      <c r="BM68" s="475">
        <v>-1.263456751939275E-2</v>
      </c>
      <c r="BN68" s="466">
        <v>-1.0309543778213276E-2</v>
      </c>
      <c r="BO68" s="476">
        <v>-0.14616895945344591</v>
      </c>
      <c r="BP68" s="333">
        <v>0.44624765843272735</v>
      </c>
      <c r="BQ68" s="302">
        <v>0.45888222595212014</v>
      </c>
      <c r="BR68" s="334">
        <v>9.4870115616425194E-2</v>
      </c>
      <c r="BS68" s="339">
        <f t="shared" si="26"/>
        <v>-1.263456751939275</v>
      </c>
      <c r="BT68" s="343">
        <f t="shared" si="27"/>
        <v>4575.9518631288538</v>
      </c>
      <c r="BU68" s="341">
        <f t="shared" si="28"/>
        <v>4473.5992144114443</v>
      </c>
      <c r="BV68" s="341">
        <f t="shared" si="29"/>
        <v>0.15144334415782137</v>
      </c>
      <c r="BW68" s="344">
        <f t="shared" si="30"/>
        <v>9049.7025208844552</v>
      </c>
    </row>
    <row r="69" spans="2:75" x14ac:dyDescent="0.25">
      <c r="B69" s="172">
        <v>64</v>
      </c>
      <c r="C69" s="173">
        <f>IF(Risk!C85="","",Risk!C85)</f>
        <v>1</v>
      </c>
      <c r="D69" s="174" t="str">
        <f>IF(Risk!D85="","",Risk!D85)</f>
        <v>K</v>
      </c>
      <c r="E69" s="174">
        <f>IF(Risk!E85="","",Risk!E85)</f>
        <v>8</v>
      </c>
      <c r="F69" s="174" t="str">
        <f>IF(Risk!F85="","",Risk!F85)</f>
        <v>J</v>
      </c>
      <c r="G69" s="174" t="str">
        <f>IF(Risk!G85="","",Risk!G85)</f>
        <v/>
      </c>
      <c r="H69" s="178" t="str">
        <f>IF(Risk!H85="","",Risk!H85)</f>
        <v/>
      </c>
      <c r="I69" s="173">
        <f t="shared" si="2"/>
        <v>1</v>
      </c>
      <c r="J69" s="174">
        <f t="shared" si="3"/>
        <v>0</v>
      </c>
      <c r="K69" s="174">
        <f t="shared" si="4"/>
        <v>8</v>
      </c>
      <c r="L69" s="174">
        <f t="shared" si="5"/>
        <v>0</v>
      </c>
      <c r="M69" s="174" t="str">
        <f t="shared" si="6"/>
        <v/>
      </c>
      <c r="N69" s="175" t="str">
        <f t="shared" si="7"/>
        <v/>
      </c>
      <c r="O69" s="176">
        <f t="shared" si="8"/>
        <v>9</v>
      </c>
      <c r="P69" s="177">
        <f t="shared" si="9"/>
        <v>0</v>
      </c>
      <c r="Q69" s="465">
        <f t="shared" si="10"/>
        <v>9</v>
      </c>
      <c r="R69" s="464">
        <f t="shared" si="11"/>
        <v>0</v>
      </c>
      <c r="S69" s="417" t="str">
        <f t="shared" si="12"/>
        <v>P</v>
      </c>
      <c r="T69" s="167" t="str">
        <f>Risk!Q85</f>
        <v>B</v>
      </c>
      <c r="U69" s="485">
        <f>IF(C69="","",SUM(Risk!I85:K85))</f>
        <v>100</v>
      </c>
      <c r="V69" s="168">
        <f t="shared" si="31"/>
        <v>-100</v>
      </c>
      <c r="W69" s="155">
        <f t="shared" si="32"/>
        <v>2805</v>
      </c>
      <c r="X69" s="179">
        <f t="shared" si="33"/>
        <v>-1.0579057842472324</v>
      </c>
      <c r="Y69" s="180">
        <f t="shared" si="34"/>
        <v>-232.55629054857968</v>
      </c>
      <c r="Z69" s="158">
        <f>Risk!I85</f>
        <v>0</v>
      </c>
      <c r="AA69" s="155">
        <f>Risk!J85</f>
        <v>100</v>
      </c>
      <c r="AB69" s="192">
        <f>Risk!K85</f>
        <v>0</v>
      </c>
      <c r="AC69" s="158">
        <f t="shared" si="13"/>
        <v>0</v>
      </c>
      <c r="AD69" s="155">
        <f t="shared" si="14"/>
        <v>-100</v>
      </c>
      <c r="AE69" s="159">
        <f t="shared" si="15"/>
        <v>0</v>
      </c>
      <c r="AF69" s="220">
        <f t="shared" si="16"/>
        <v>-100</v>
      </c>
      <c r="AG69" s="193">
        <f t="shared" si="17"/>
        <v>95</v>
      </c>
      <c r="AH69" s="197">
        <f t="shared" si="18"/>
        <v>0</v>
      </c>
      <c r="AI69" s="202">
        <f>CA!$E$5</f>
        <v>0.44624660934359561</v>
      </c>
      <c r="AJ69" s="201">
        <f>CA!$E$4</f>
        <v>0.45859742263276138</v>
      </c>
      <c r="AK69" s="205">
        <f>CA!$E$6</f>
        <v>9.5155968023640194E-2</v>
      </c>
      <c r="AL69" s="215">
        <f t="shared" si="19"/>
        <v>-1.0579057842472324</v>
      </c>
      <c r="AM69" s="209">
        <f t="shared" si="20"/>
        <v>4368.5481430205164</v>
      </c>
      <c r="AN69" s="193">
        <f t="shared" si="21"/>
        <v>4231.5340298322772</v>
      </c>
      <c r="AO69" s="180">
        <f t="shared" si="22"/>
        <v>0.10649519549098657</v>
      </c>
      <c r="AP69" s="231">
        <f t="shared" si="23"/>
        <v>8600.1886680482839</v>
      </c>
      <c r="AQ69" s="139"/>
      <c r="AR69" s="59" t="str">
        <f t="shared" si="51"/>
        <v>P</v>
      </c>
      <c r="AS69" s="51" t="str">
        <f t="shared" si="52"/>
        <v>PB</v>
      </c>
      <c r="AT69" s="106" t="str">
        <f>IF(C69="","",IF(LEN(AS69)&lt;2,"",LOOKUP(AS69,'Betting Systems'!$B$4:$B$7,'Betting Systems'!$C$4:$C$7)))</f>
        <v>P</v>
      </c>
      <c r="AU69" s="31">
        <f t="shared" si="53"/>
        <v>0</v>
      </c>
      <c r="AV69" s="51" t="str">
        <f t="shared" si="54"/>
        <v>PPB</v>
      </c>
      <c r="AW69" s="106" t="str">
        <f>IF($C69="","",IF(LEN(AV69)&lt;3,"",LOOKUP(AV69,'Betting Systems'!$E$4:$E$11,'Betting Systems'!$F$4:$F$11)))</f>
        <v>P</v>
      </c>
      <c r="AX69" s="52">
        <f t="shared" si="48"/>
        <v>0</v>
      </c>
      <c r="AY69" s="126" t="str">
        <f t="shared" si="55"/>
        <v>PBPPB</v>
      </c>
      <c r="AZ69" s="123" t="str">
        <f>IF($C69="","",IF(LEN(AY69)&lt;5,"",LOOKUP(AY69,'Betting Systems'!$H$4:$H$35,'Betting Systems'!$I$4:$I$35)))</f>
        <v>P</v>
      </c>
      <c r="BA69" s="125">
        <f t="shared" si="49"/>
        <v>0</v>
      </c>
      <c r="BC69" s="51">
        <f t="shared" si="36"/>
        <v>10</v>
      </c>
      <c r="BD69" s="255">
        <f t="shared" si="37"/>
        <v>10</v>
      </c>
      <c r="BE69" s="255">
        <f t="shared" si="38"/>
        <v>8</v>
      </c>
      <c r="BF69" s="255">
        <f t="shared" si="39"/>
        <v>9</v>
      </c>
      <c r="BG69" s="255">
        <f t="shared" si="40"/>
        <v>9</v>
      </c>
      <c r="BH69" s="255">
        <f t="shared" si="41"/>
        <v>6</v>
      </c>
      <c r="BI69" s="255">
        <f t="shared" si="42"/>
        <v>11</v>
      </c>
      <c r="BJ69" s="255">
        <f t="shared" si="43"/>
        <v>8</v>
      </c>
      <c r="BK69" s="255">
        <f t="shared" si="44"/>
        <v>7</v>
      </c>
      <c r="BL69" s="31">
        <f t="shared" si="45"/>
        <v>37</v>
      </c>
      <c r="BM69" s="475">
        <v>-1.2634525069314432E-2</v>
      </c>
      <c r="BN69" s="466">
        <v>-1.0309585440900286E-2</v>
      </c>
      <c r="BO69" s="476">
        <v>-0.14616905804243918</v>
      </c>
      <c r="BP69" s="333">
        <v>0.44624768513497953</v>
      </c>
      <c r="BQ69" s="302">
        <v>0.45888221020429393</v>
      </c>
      <c r="BR69" s="334">
        <v>9.4870104662104285E-2</v>
      </c>
      <c r="BS69" s="339">
        <f t="shared" si="26"/>
        <v>-1.0309585440900286</v>
      </c>
      <c r="BT69" s="343">
        <f t="shared" si="27"/>
        <v>4370.9385843359569</v>
      </c>
      <c r="BU69" s="341">
        <f t="shared" si="28"/>
        <v>4231.7865034761699</v>
      </c>
      <c r="BV69" s="341">
        <f t="shared" si="29"/>
        <v>0.10083511179029828</v>
      </c>
      <c r="BW69" s="344">
        <f t="shared" si="30"/>
        <v>8602.8259229239175</v>
      </c>
    </row>
    <row r="70" spans="2:75" x14ac:dyDescent="0.25">
      <c r="B70" s="172">
        <v>65</v>
      </c>
      <c r="C70" s="173" t="str">
        <f>IF(Risk!C86="","",Risk!C86)</f>
        <v/>
      </c>
      <c r="D70" s="174" t="str">
        <f>IF(Risk!D86="","",Risk!D86)</f>
        <v/>
      </c>
      <c r="E70" s="174" t="str">
        <f>IF(Risk!E86="","",Risk!E86)</f>
        <v/>
      </c>
      <c r="F70" s="174" t="str">
        <f>IF(Risk!F86="","",Risk!F86)</f>
        <v/>
      </c>
      <c r="G70" s="174" t="str">
        <f>IF(Risk!G86="","",Risk!G86)</f>
        <v/>
      </c>
      <c r="H70" s="178" t="str">
        <f>IF(Risk!H86="","",Risk!H86)</f>
        <v/>
      </c>
      <c r="I70" s="173" t="str">
        <f t="shared" si="2"/>
        <v/>
      </c>
      <c r="J70" s="174" t="str">
        <f t="shared" si="3"/>
        <v/>
      </c>
      <c r="K70" s="174" t="str">
        <f t="shared" si="4"/>
        <v/>
      </c>
      <c r="L70" s="174" t="str">
        <f t="shared" si="5"/>
        <v/>
      </c>
      <c r="M70" s="174" t="str">
        <f t="shared" si="6"/>
        <v/>
      </c>
      <c r="N70" s="175" t="str">
        <f t="shared" si="7"/>
        <v/>
      </c>
      <c r="O70" s="176" t="str">
        <f t="shared" si="8"/>
        <v/>
      </c>
      <c r="P70" s="177" t="str">
        <f t="shared" si="9"/>
        <v/>
      </c>
      <c r="Q70" s="465" t="str">
        <f t="shared" si="10"/>
        <v/>
      </c>
      <c r="R70" s="464" t="str">
        <f t="shared" si="11"/>
        <v/>
      </c>
      <c r="S70" s="417" t="str">
        <f t="shared" si="12"/>
        <v/>
      </c>
      <c r="T70" s="167" t="str">
        <f>Risk!Q86</f>
        <v/>
      </c>
      <c r="U70" s="485" t="str">
        <f>IF(C70="","",SUM(Risk!I86:K86))</f>
        <v/>
      </c>
      <c r="V70" s="168">
        <f t="shared" si="31"/>
        <v>0</v>
      </c>
      <c r="W70" s="155">
        <f t="shared" si="32"/>
        <v>2805</v>
      </c>
      <c r="X70" s="179">
        <f t="shared" si="33"/>
        <v>0</v>
      </c>
      <c r="Y70" s="180">
        <f t="shared" si="34"/>
        <v>-232.55629054857968</v>
      </c>
      <c r="Z70" s="158">
        <f>Risk!I86</f>
        <v>0</v>
      </c>
      <c r="AA70" s="155">
        <f>Risk!J86</f>
        <v>0</v>
      </c>
      <c r="AB70" s="192">
        <f>Risk!K86</f>
        <v>0</v>
      </c>
      <c r="AC70" s="158">
        <f t="shared" si="13"/>
        <v>0</v>
      </c>
      <c r="AD70" s="155">
        <f t="shared" si="14"/>
        <v>0</v>
      </c>
      <c r="AE70" s="159">
        <f t="shared" si="15"/>
        <v>0</v>
      </c>
      <c r="AF70" s="220">
        <f t="shared" si="16"/>
        <v>0</v>
      </c>
      <c r="AG70" s="193">
        <f t="shared" si="17"/>
        <v>0</v>
      </c>
      <c r="AH70" s="197">
        <f t="shared" si="18"/>
        <v>0</v>
      </c>
      <c r="AI70" s="202">
        <f>CA!$E$5</f>
        <v>0.44624660934359561</v>
      </c>
      <c r="AJ70" s="201">
        <f>CA!$E$4</f>
        <v>0.45859742263276138</v>
      </c>
      <c r="AK70" s="205">
        <f>CA!$E$6</f>
        <v>9.5155968023640194E-2</v>
      </c>
      <c r="AL70" s="215">
        <f t="shared" si="19"/>
        <v>0</v>
      </c>
      <c r="AM70" s="209">
        <f t="shared" si="20"/>
        <v>0</v>
      </c>
      <c r="AN70" s="193">
        <f t="shared" si="21"/>
        <v>0</v>
      </c>
      <c r="AO70" s="180">
        <f t="shared" si="22"/>
        <v>0</v>
      </c>
      <c r="AP70" s="231">
        <f t="shared" si="23"/>
        <v>0</v>
      </c>
      <c r="AQ70" s="139"/>
      <c r="AR70" s="59" t="str">
        <f t="shared" si="51"/>
        <v/>
      </c>
      <c r="AS70" s="51" t="str">
        <f t="shared" si="52"/>
        <v/>
      </c>
      <c r="AT70" s="106" t="str">
        <f>IF(C70="","",IF(LEN(AS70)&lt;2,"",LOOKUP(AS70,'Betting Systems'!$B$4:$B$7,'Betting Systems'!$C$4:$C$7)))</f>
        <v/>
      </c>
      <c r="AU70" s="31" t="str">
        <f t="shared" si="53"/>
        <v/>
      </c>
      <c r="AV70" s="51" t="str">
        <f t="shared" si="54"/>
        <v/>
      </c>
      <c r="AW70" s="106" t="str">
        <f>IF($C70="","",IF(LEN(AV70)&lt;3,"",LOOKUP(AV70,'Betting Systems'!$E$4:$E$11,'Betting Systems'!$F$4:$F$11)))</f>
        <v/>
      </c>
      <c r="AX70" s="52" t="str">
        <f t="shared" si="48"/>
        <v/>
      </c>
      <c r="AY70" s="126" t="str">
        <f t="shared" si="55"/>
        <v/>
      </c>
      <c r="AZ70" s="123" t="str">
        <f>IF($C70="","",IF(LEN(AY70)&lt;5,"",LOOKUP(AY70,'Betting Systems'!$H$4:$H$35,'Betting Systems'!$I$4:$I$35)))</f>
        <v/>
      </c>
      <c r="BA70" s="125" t="str">
        <f t="shared" si="49"/>
        <v/>
      </c>
      <c r="BC70" s="51">
        <f t="shared" si="36"/>
        <v>9</v>
      </c>
      <c r="BD70" s="255">
        <f t="shared" si="37"/>
        <v>10</v>
      </c>
      <c r="BE70" s="255">
        <f t="shared" si="38"/>
        <v>8</v>
      </c>
      <c r="BF70" s="255">
        <f t="shared" si="39"/>
        <v>9</v>
      </c>
      <c r="BG70" s="255">
        <f t="shared" si="40"/>
        <v>9</v>
      </c>
      <c r="BH70" s="255">
        <f t="shared" si="41"/>
        <v>6</v>
      </c>
      <c r="BI70" s="255">
        <f t="shared" si="42"/>
        <v>11</v>
      </c>
      <c r="BJ70" s="255">
        <f t="shared" si="43"/>
        <v>7</v>
      </c>
      <c r="BK70" s="255">
        <f t="shared" si="44"/>
        <v>7</v>
      </c>
      <c r="BL70" s="31">
        <f t="shared" si="45"/>
        <v>35</v>
      </c>
      <c r="BM70" s="475"/>
      <c r="BN70" s="466"/>
      <c r="BO70" s="476"/>
      <c r="BP70" s="333"/>
      <c r="BQ70" s="302"/>
      <c r="BR70" s="334"/>
      <c r="BS70" s="339">
        <f t="shared" si="26"/>
        <v>0</v>
      </c>
      <c r="BT70" s="343">
        <f t="shared" si="27"/>
        <v>0</v>
      </c>
      <c r="BU70" s="341">
        <f t="shared" si="28"/>
        <v>0</v>
      </c>
      <c r="BV70" s="341">
        <f t="shared" si="29"/>
        <v>0</v>
      </c>
      <c r="BW70" s="344">
        <f t="shared" si="30"/>
        <v>0</v>
      </c>
    </row>
    <row r="71" spans="2:75" x14ac:dyDescent="0.25">
      <c r="B71" s="172">
        <v>66</v>
      </c>
      <c r="C71" s="173" t="str">
        <f>IF(Risk!C87="","",Risk!C87)</f>
        <v/>
      </c>
      <c r="D71" s="174" t="str">
        <f>IF(Risk!D87="","",Risk!D87)</f>
        <v/>
      </c>
      <c r="E71" s="174" t="str">
        <f>IF(Risk!E87="","",Risk!E87)</f>
        <v/>
      </c>
      <c r="F71" s="174" t="str">
        <f>IF(Risk!F87="","",Risk!F87)</f>
        <v/>
      </c>
      <c r="G71" s="174" t="str">
        <f>IF(Risk!G87="","",Risk!G87)</f>
        <v/>
      </c>
      <c r="H71" s="178" t="str">
        <f>IF(Risk!H87="","",Risk!H87)</f>
        <v/>
      </c>
      <c r="I71" s="173" t="str">
        <f t="shared" ref="I71:I105" si="56">IF(C71="","",LOOKUP(C71,$B$110:$B$124,$C$110:$C$124))</f>
        <v/>
      </c>
      <c r="J71" s="174" t="str">
        <f t="shared" ref="J71:J105" si="57">IF(D71="","",LOOKUP(D71,$B$110:$B$124,$C$110:$C$124))</f>
        <v/>
      </c>
      <c r="K71" s="174" t="str">
        <f t="shared" ref="K71:K105" si="58">IF(E71="","",LOOKUP(E71,$B$110:$B$124,$C$110:$C$124))</f>
        <v/>
      </c>
      <c r="L71" s="174" t="str">
        <f t="shared" ref="L71:L105" si="59">IF(F71="","",LOOKUP(F71,$B$110:$B$124,$C$110:$C$124))</f>
        <v/>
      </c>
      <c r="M71" s="174" t="str">
        <f t="shared" ref="M71:M105" si="60">IF(G71="","",LOOKUP(G71,$B$110:$B$124,$C$110:$C$124))</f>
        <v/>
      </c>
      <c r="N71" s="175" t="str">
        <f t="shared" ref="N71:N105" si="61">IF(H71="","",LOOKUP(H71,$B$110:$B$124,$C$110:$C$124))</f>
        <v/>
      </c>
      <c r="O71" s="176" t="str">
        <f t="shared" ref="O71:O105" si="62">IF(I71="","",MOD(I71+K71,10))</f>
        <v/>
      </c>
      <c r="P71" s="177" t="str">
        <f t="shared" ref="P71:P105" si="63">IF(J71="","",MOD(J71+L71,10))</f>
        <v/>
      </c>
      <c r="Q71" s="465" t="str">
        <f t="shared" ref="Q71:Q105" si="64">IF(I71="","",IF(OR(O71&gt;=8,P71&gt;=8),O71,IF(O71&gt;=6,O71,MOD(O71+M71,10))))</f>
        <v/>
      </c>
      <c r="R71" s="464" t="str">
        <f t="shared" ref="R71:R105" si="65">IF(OR(O71&gt;=8,P71&gt;=8),P71,IF(M71="",P71,IF(O71&gt;=6,MOD(P71+M71,10),IF(N71="",P71,MOD(P71+N71,10)))))</f>
        <v/>
      </c>
      <c r="S71" s="417" t="str">
        <f t="shared" ref="S71:S105" si="66">IF(C71="","",IF(Q71&gt;R71,"P",IF(Q71&lt;R71,"B","T")))</f>
        <v/>
      </c>
      <c r="T71" s="167" t="str">
        <f>Risk!Q87</f>
        <v/>
      </c>
      <c r="U71" s="485" t="str">
        <f>IF(C71="","",SUM(Risk!I87:K87))</f>
        <v/>
      </c>
      <c r="V71" s="168">
        <f t="shared" si="31"/>
        <v>0</v>
      </c>
      <c r="W71" s="155">
        <f t="shared" si="32"/>
        <v>2805</v>
      </c>
      <c r="X71" s="179">
        <f t="shared" si="33"/>
        <v>0</v>
      </c>
      <c r="Y71" s="180">
        <f t="shared" si="34"/>
        <v>-232.55629054857968</v>
      </c>
      <c r="Z71" s="158">
        <f>Risk!I87</f>
        <v>0</v>
      </c>
      <c r="AA71" s="155">
        <f>Risk!J87</f>
        <v>0</v>
      </c>
      <c r="AB71" s="192">
        <f>Risk!K87</f>
        <v>0</v>
      </c>
      <c r="AC71" s="158">
        <f t="shared" ref="AC71:AC105" si="67">IF(Z71=0,0,IF(Z71="",0,IF(AND(Z71&gt;0,$S71="P"),Z71,IF(AND(Z71&gt;0,$S71="B"),-Z71,IF(AND(Z71&gt;0,$S71="T"),0,"ERR")))))</f>
        <v>0</v>
      </c>
      <c r="AD71" s="155">
        <f t="shared" ref="AD71:AD105" si="68">IF(AA71=0,0,IF(AA71="",0,IF(AND(AA71&gt;0,$S71="P"),-AA71,IF(AND(AA71&gt;0,$S71="B"),0.95*AA71,IF(AND(AA71&gt;0,$S71="T"),0,"ERR")))))</f>
        <v>0</v>
      </c>
      <c r="AE71" s="159">
        <f t="shared" ref="AE71:AE105" si="69">IF(AB71=0,0,IF(AB71="",0,IF(AND(AB71&gt;0,$S71="P"),-AB71,IF(AND(AB71&gt;0,$S71="B"),-AB71,IF(AND(AB71&gt;0,$S71="T"),8*AB71,"ERR")))))</f>
        <v>0</v>
      </c>
      <c r="AF71" s="220">
        <f t="shared" ref="AF71:AF105" si="70">Z71-AA71-AB71</f>
        <v>0</v>
      </c>
      <c r="AG71" s="193">
        <f t="shared" ref="AG71:AG105" si="71">0.95*AA71-Z71-AB71</f>
        <v>0</v>
      </c>
      <c r="AH71" s="197">
        <f t="shared" ref="AH71:AH105" si="72">8*AB71</f>
        <v>0</v>
      </c>
      <c r="AI71" s="202">
        <f>CA!$E$5</f>
        <v>0.44624660934359561</v>
      </c>
      <c r="AJ71" s="201">
        <f>CA!$E$4</f>
        <v>0.45859742263276138</v>
      </c>
      <c r="AK71" s="205">
        <f>CA!$E$6</f>
        <v>9.5155968023640194E-2</v>
      </c>
      <c r="AL71" s="215">
        <f t="shared" ref="AL71:AL105" si="73">AF71*AI71+AG71*AJ71+AH71*AK71</f>
        <v>0</v>
      </c>
      <c r="AM71" s="209">
        <f t="shared" ref="AM71:AM105" si="74">AI71*(AF71-AL71)^2</f>
        <v>0</v>
      </c>
      <c r="AN71" s="193">
        <f t="shared" ref="AN71:AN105" si="75">AJ71*(AG71-AL71)^2</f>
        <v>0</v>
      </c>
      <c r="AO71" s="180">
        <f t="shared" ref="AO71:AO105" si="76">AK71*(AH71-AL71)^2</f>
        <v>0</v>
      </c>
      <c r="AP71" s="231">
        <f t="shared" ref="AP71:AP105" si="77">SUM(AM71:AO71)</f>
        <v>0</v>
      </c>
      <c r="AQ71" s="139"/>
      <c r="AR71" s="59" t="str">
        <f t="shared" ref="AR71:AR105" si="78">IF(S71="T",AR70,S71)</f>
        <v/>
      </c>
      <c r="AS71" s="51" t="str">
        <f t="shared" si="52"/>
        <v/>
      </c>
      <c r="AT71" s="106" t="str">
        <f>IF(C71="","",IF(LEN(AS71)&lt;2,"",LOOKUP(AS71,'Betting Systems'!$B$4:$B$7,'Betting Systems'!$C$4:$C$7)))</f>
        <v/>
      </c>
      <c r="AU71" s="31" t="str">
        <f t="shared" si="53"/>
        <v/>
      </c>
      <c r="AV71" s="51" t="str">
        <f t="shared" si="54"/>
        <v/>
      </c>
      <c r="AW71" s="106" t="str">
        <f>IF($C71="","",IF(LEN(AV71)&lt;3,"",LOOKUP(AV71,'Betting Systems'!$E$4:$E$11,'Betting Systems'!$F$4:$F$11)))</f>
        <v/>
      </c>
      <c r="AX71" s="52" t="str">
        <f t="shared" si="48"/>
        <v/>
      </c>
      <c r="AY71" s="126" t="str">
        <f t="shared" si="55"/>
        <v/>
      </c>
      <c r="AZ71" s="123" t="str">
        <f>IF($C71="","",IF(LEN(AY71)&lt;5,"",LOOKUP(AY71,'Betting Systems'!$H$4:$H$35,'Betting Systems'!$I$4:$I$35)))</f>
        <v/>
      </c>
      <c r="BA71" s="125" t="str">
        <f t="shared" si="49"/>
        <v/>
      </c>
      <c r="BC71" s="51">
        <f t="shared" si="36"/>
        <v>9</v>
      </c>
      <c r="BD71" s="255">
        <f t="shared" si="37"/>
        <v>10</v>
      </c>
      <c r="BE71" s="255">
        <f t="shared" si="38"/>
        <v>8</v>
      </c>
      <c r="BF71" s="255">
        <f t="shared" si="39"/>
        <v>9</v>
      </c>
      <c r="BG71" s="255">
        <f t="shared" si="40"/>
        <v>9</v>
      </c>
      <c r="BH71" s="255">
        <f t="shared" si="41"/>
        <v>6</v>
      </c>
      <c r="BI71" s="255">
        <f t="shared" si="42"/>
        <v>11</v>
      </c>
      <c r="BJ71" s="255">
        <f t="shared" si="43"/>
        <v>7</v>
      </c>
      <c r="BK71" s="255">
        <f t="shared" si="44"/>
        <v>7</v>
      </c>
      <c r="BL71" s="31">
        <f t="shared" si="45"/>
        <v>35</v>
      </c>
      <c r="BM71" s="475"/>
      <c r="BN71" s="466"/>
      <c r="BO71" s="476"/>
      <c r="BP71" s="333"/>
      <c r="BQ71" s="302"/>
      <c r="BR71" s="334"/>
      <c r="BS71" s="339">
        <f t="shared" ref="BS71:BS105" si="79">BM71*Z71+BN71*AA71 +BO71*AB71</f>
        <v>0</v>
      </c>
      <c r="BT71" s="343">
        <f t="shared" ref="BT71:BT105" si="80">BP71*(AF71-$BS71)^2</f>
        <v>0</v>
      </c>
      <c r="BU71" s="341">
        <f t="shared" ref="BU71:BU105" si="81">BQ71*(AG71-$BS71)^2</f>
        <v>0</v>
      </c>
      <c r="BV71" s="341">
        <f t="shared" ref="BV71:BV105" si="82">BR71*(AH71-$BS71)^2</f>
        <v>0</v>
      </c>
      <c r="BW71" s="344">
        <f t="shared" ref="BW71:BW105" si="83">SUM(BT71:BV71)</f>
        <v>0</v>
      </c>
    </row>
    <row r="72" spans="2:75" x14ac:dyDescent="0.25">
      <c r="B72" s="172">
        <v>67</v>
      </c>
      <c r="C72" s="173" t="str">
        <f>IF(Risk!C88="","",Risk!C88)</f>
        <v/>
      </c>
      <c r="D72" s="174" t="str">
        <f>IF(Risk!D88="","",Risk!D88)</f>
        <v/>
      </c>
      <c r="E72" s="174" t="str">
        <f>IF(Risk!E88="","",Risk!E88)</f>
        <v/>
      </c>
      <c r="F72" s="174" t="str">
        <f>IF(Risk!F88="","",Risk!F88)</f>
        <v/>
      </c>
      <c r="G72" s="174" t="str">
        <f>IF(Risk!G88="","",Risk!G88)</f>
        <v/>
      </c>
      <c r="H72" s="178" t="str">
        <f>IF(Risk!H88="","",Risk!H88)</f>
        <v/>
      </c>
      <c r="I72" s="173" t="str">
        <f t="shared" si="56"/>
        <v/>
      </c>
      <c r="J72" s="174" t="str">
        <f t="shared" si="57"/>
        <v/>
      </c>
      <c r="K72" s="174" t="str">
        <f t="shared" si="58"/>
        <v/>
      </c>
      <c r="L72" s="174" t="str">
        <f t="shared" si="59"/>
        <v/>
      </c>
      <c r="M72" s="174" t="str">
        <f t="shared" si="60"/>
        <v/>
      </c>
      <c r="N72" s="175" t="str">
        <f t="shared" si="61"/>
        <v/>
      </c>
      <c r="O72" s="176" t="str">
        <f t="shared" si="62"/>
        <v/>
      </c>
      <c r="P72" s="177" t="str">
        <f t="shared" si="63"/>
        <v/>
      </c>
      <c r="Q72" s="465" t="str">
        <f t="shared" si="64"/>
        <v/>
      </c>
      <c r="R72" s="464" t="str">
        <f t="shared" si="65"/>
        <v/>
      </c>
      <c r="S72" s="417" t="str">
        <f t="shared" si="66"/>
        <v/>
      </c>
      <c r="T72" s="167" t="str">
        <f>Risk!Q88</f>
        <v/>
      </c>
      <c r="U72" s="485" t="str">
        <f>IF(C72="","",SUM(Risk!I88:K88))</f>
        <v/>
      </c>
      <c r="V72" s="168">
        <f t="shared" ref="V72:V105" si="84">IF(T72="",0,IF(S72="P",AF72,IF(S72="B",AG72,IF(S72="T",AH72,"ERR"))))</f>
        <v>0</v>
      </c>
      <c r="W72" s="155">
        <f t="shared" ref="W72:W106" si="85">IF(U72="",W71,V72+W71)</f>
        <v>2805</v>
      </c>
      <c r="X72" s="179">
        <f t="shared" ref="X72:X105" si="86">AL72</f>
        <v>0</v>
      </c>
      <c r="Y72" s="180">
        <f t="shared" ref="Y72:Y105" si="87">X72+Y71</f>
        <v>-232.55629054857968</v>
      </c>
      <c r="Z72" s="158">
        <f>Risk!I88</f>
        <v>0</v>
      </c>
      <c r="AA72" s="155">
        <f>Risk!J88</f>
        <v>0</v>
      </c>
      <c r="AB72" s="192">
        <f>Risk!K88</f>
        <v>0</v>
      </c>
      <c r="AC72" s="158">
        <f t="shared" si="67"/>
        <v>0</v>
      </c>
      <c r="AD72" s="155">
        <f t="shared" si="68"/>
        <v>0</v>
      </c>
      <c r="AE72" s="159">
        <f t="shared" si="69"/>
        <v>0</v>
      </c>
      <c r="AF72" s="220">
        <f t="shared" si="70"/>
        <v>0</v>
      </c>
      <c r="AG72" s="193">
        <f t="shared" si="71"/>
        <v>0</v>
      </c>
      <c r="AH72" s="197">
        <f t="shared" si="72"/>
        <v>0</v>
      </c>
      <c r="AI72" s="202">
        <f>CA!$E$5</f>
        <v>0.44624660934359561</v>
      </c>
      <c r="AJ72" s="201">
        <f>CA!$E$4</f>
        <v>0.45859742263276138</v>
      </c>
      <c r="AK72" s="205">
        <f>CA!$E$6</f>
        <v>9.5155968023640194E-2</v>
      </c>
      <c r="AL72" s="215">
        <f t="shared" si="73"/>
        <v>0</v>
      </c>
      <c r="AM72" s="209">
        <f t="shared" si="74"/>
        <v>0</v>
      </c>
      <c r="AN72" s="193">
        <f t="shared" si="75"/>
        <v>0</v>
      </c>
      <c r="AO72" s="180">
        <f t="shared" si="76"/>
        <v>0</v>
      </c>
      <c r="AP72" s="231">
        <f t="shared" si="77"/>
        <v>0</v>
      </c>
      <c r="AQ72" s="139"/>
      <c r="AR72" s="59" t="str">
        <f t="shared" si="78"/>
        <v/>
      </c>
      <c r="AS72" s="51" t="str">
        <f t="shared" ref="AS72:AS103" si="88">IF(C72="","",AR70&amp;AR71)</f>
        <v/>
      </c>
      <c r="AT72" s="106" t="str">
        <f>IF(C72="","",IF(LEN(AS72)&lt;2,"",LOOKUP(AS72,'Betting Systems'!$B$4:$B$7,'Betting Systems'!$C$4:$C$7)))</f>
        <v/>
      </c>
      <c r="AU72" s="31" t="str">
        <f t="shared" si="53"/>
        <v/>
      </c>
      <c r="AV72" s="51" t="str">
        <f t="shared" si="54"/>
        <v/>
      </c>
      <c r="AW72" s="106" t="str">
        <f>IF($C72="","",IF(LEN(AV72)&lt;3,"",LOOKUP(AV72,'Betting Systems'!$E$4:$E$11,'Betting Systems'!$F$4:$F$11)))</f>
        <v/>
      </c>
      <c r="AX72" s="52" t="str">
        <f t="shared" si="48"/>
        <v/>
      </c>
      <c r="AY72" s="126" t="str">
        <f t="shared" si="55"/>
        <v/>
      </c>
      <c r="AZ72" s="123" t="str">
        <f>IF($C72="","",IF(LEN(AY72)&lt;5,"",LOOKUP(AY72,'Betting Systems'!$H$4:$H$35,'Betting Systems'!$I$4:$I$35)))</f>
        <v/>
      </c>
      <c r="BA72" s="125" t="str">
        <f t="shared" si="49"/>
        <v/>
      </c>
      <c r="BC72" s="51">
        <f t="shared" ref="BC72:BC105" si="89">BC71-COUNTIF($I71:$N71,BC$5)</f>
        <v>9</v>
      </c>
      <c r="BD72" s="255">
        <f t="shared" ref="BD72:BD105" si="90">BD71-COUNTIF($I71:$N71,BD$5)</f>
        <v>10</v>
      </c>
      <c r="BE72" s="255">
        <f t="shared" ref="BE72:BE105" si="91">BE71-COUNTIF($I71:$N71,BE$5)</f>
        <v>8</v>
      </c>
      <c r="BF72" s="255">
        <f t="shared" ref="BF72:BF105" si="92">BF71-COUNTIF($I71:$N71,BF$5)</f>
        <v>9</v>
      </c>
      <c r="BG72" s="255">
        <f t="shared" ref="BG72:BG105" si="93">BG71-COUNTIF($I71:$N71,BG$5)</f>
        <v>9</v>
      </c>
      <c r="BH72" s="255">
        <f t="shared" ref="BH72:BH105" si="94">BH71-COUNTIF($I71:$N71,BH$5)</f>
        <v>6</v>
      </c>
      <c r="BI72" s="255">
        <f t="shared" ref="BI72:BI105" si="95">BI71-COUNTIF($I71:$N71,BI$5)</f>
        <v>11</v>
      </c>
      <c r="BJ72" s="255">
        <f t="shared" ref="BJ72:BJ105" si="96">BJ71-COUNTIF($I71:$N71,BJ$5)</f>
        <v>7</v>
      </c>
      <c r="BK72" s="255">
        <f t="shared" ref="BK72:BK105" si="97">BK71-COUNTIF($I71:$N71,BK$5)</f>
        <v>7</v>
      </c>
      <c r="BL72" s="31">
        <f t="shared" ref="BL72:BL105" si="98">BL71-COUNTIF($I71:$N71,BL$5)</f>
        <v>35</v>
      </c>
      <c r="BM72" s="475"/>
      <c r="BN72" s="466"/>
      <c r="BO72" s="476"/>
      <c r="BP72" s="333"/>
      <c r="BQ72" s="302"/>
      <c r="BR72" s="334"/>
      <c r="BS72" s="339">
        <f t="shared" si="79"/>
        <v>0</v>
      </c>
      <c r="BT72" s="343">
        <f t="shared" si="80"/>
        <v>0</v>
      </c>
      <c r="BU72" s="341">
        <f t="shared" si="81"/>
        <v>0</v>
      </c>
      <c r="BV72" s="341">
        <f t="shared" si="82"/>
        <v>0</v>
      </c>
      <c r="BW72" s="344">
        <f t="shared" si="83"/>
        <v>0</v>
      </c>
    </row>
    <row r="73" spans="2:75" x14ac:dyDescent="0.25">
      <c r="B73" s="172">
        <v>68</v>
      </c>
      <c r="C73" s="173" t="str">
        <f>IF(Risk!C89="","",Risk!C89)</f>
        <v/>
      </c>
      <c r="D73" s="174" t="str">
        <f>IF(Risk!D89="","",Risk!D89)</f>
        <v/>
      </c>
      <c r="E73" s="174" t="str">
        <f>IF(Risk!E89="","",Risk!E89)</f>
        <v/>
      </c>
      <c r="F73" s="174" t="str">
        <f>IF(Risk!F89="","",Risk!F89)</f>
        <v/>
      </c>
      <c r="G73" s="174" t="str">
        <f>IF(Risk!G89="","",Risk!G89)</f>
        <v/>
      </c>
      <c r="H73" s="178" t="str">
        <f>IF(Risk!H89="","",Risk!H89)</f>
        <v/>
      </c>
      <c r="I73" s="173" t="str">
        <f t="shared" si="56"/>
        <v/>
      </c>
      <c r="J73" s="174" t="str">
        <f t="shared" si="57"/>
        <v/>
      </c>
      <c r="K73" s="174" t="str">
        <f t="shared" si="58"/>
        <v/>
      </c>
      <c r="L73" s="174" t="str">
        <f t="shared" si="59"/>
        <v/>
      </c>
      <c r="M73" s="174" t="str">
        <f t="shared" si="60"/>
        <v/>
      </c>
      <c r="N73" s="175" t="str">
        <f t="shared" si="61"/>
        <v/>
      </c>
      <c r="O73" s="176" t="str">
        <f t="shared" si="62"/>
        <v/>
      </c>
      <c r="P73" s="177" t="str">
        <f t="shared" si="63"/>
        <v/>
      </c>
      <c r="Q73" s="465" t="str">
        <f t="shared" si="64"/>
        <v/>
      </c>
      <c r="R73" s="464" t="str">
        <f t="shared" si="65"/>
        <v/>
      </c>
      <c r="S73" s="417" t="str">
        <f t="shared" si="66"/>
        <v/>
      </c>
      <c r="T73" s="167" t="str">
        <f>Risk!Q89</f>
        <v/>
      </c>
      <c r="U73" s="485" t="str">
        <f>IF(C73="","",SUM(Risk!I89:K89))</f>
        <v/>
      </c>
      <c r="V73" s="168">
        <f t="shared" si="84"/>
        <v>0</v>
      </c>
      <c r="W73" s="155">
        <f t="shared" si="85"/>
        <v>2805</v>
      </c>
      <c r="X73" s="179">
        <f t="shared" si="86"/>
        <v>0</v>
      </c>
      <c r="Y73" s="180">
        <f t="shared" si="87"/>
        <v>-232.55629054857968</v>
      </c>
      <c r="Z73" s="158">
        <f>Risk!I89</f>
        <v>0</v>
      </c>
      <c r="AA73" s="155">
        <f>Risk!J89</f>
        <v>0</v>
      </c>
      <c r="AB73" s="192">
        <f>Risk!K89</f>
        <v>0</v>
      </c>
      <c r="AC73" s="158">
        <f t="shared" si="67"/>
        <v>0</v>
      </c>
      <c r="AD73" s="155">
        <f t="shared" si="68"/>
        <v>0</v>
      </c>
      <c r="AE73" s="159">
        <f t="shared" si="69"/>
        <v>0</v>
      </c>
      <c r="AF73" s="220">
        <f t="shared" si="70"/>
        <v>0</v>
      </c>
      <c r="AG73" s="193">
        <f t="shared" si="71"/>
        <v>0</v>
      </c>
      <c r="AH73" s="197">
        <f t="shared" si="72"/>
        <v>0</v>
      </c>
      <c r="AI73" s="202">
        <f>CA!$E$5</f>
        <v>0.44624660934359561</v>
      </c>
      <c r="AJ73" s="201">
        <f>CA!$E$4</f>
        <v>0.45859742263276138</v>
      </c>
      <c r="AK73" s="205">
        <f>CA!$E$6</f>
        <v>9.5155968023640194E-2</v>
      </c>
      <c r="AL73" s="215">
        <f t="shared" si="73"/>
        <v>0</v>
      </c>
      <c r="AM73" s="209">
        <f t="shared" si="74"/>
        <v>0</v>
      </c>
      <c r="AN73" s="193">
        <f t="shared" si="75"/>
        <v>0</v>
      </c>
      <c r="AO73" s="180">
        <f t="shared" si="76"/>
        <v>0</v>
      </c>
      <c r="AP73" s="231">
        <f t="shared" si="77"/>
        <v>0</v>
      </c>
      <c r="AQ73" s="139"/>
      <c r="AR73" s="59" t="str">
        <f t="shared" si="78"/>
        <v/>
      </c>
      <c r="AS73" s="51" t="str">
        <f t="shared" si="88"/>
        <v/>
      </c>
      <c r="AT73" s="106" t="str">
        <f>IF(C73="","",IF(LEN(AS73)&lt;2,"",LOOKUP(AS73,'Betting Systems'!$B$4:$B$7,'Betting Systems'!$C$4:$C$7)))</f>
        <v/>
      </c>
      <c r="AU73" s="31" t="str">
        <f t="shared" ref="AU73:AU104" si="99">IF(LEN(AS73)&lt;2,"",IF(T73="","",IF(T73=AT73,1,0)))</f>
        <v/>
      </c>
      <c r="AV73" s="51" t="str">
        <f t="shared" ref="AV73:AV104" si="100">IF($C73="","",$AR70&amp;$AR71&amp;$AR72)</f>
        <v/>
      </c>
      <c r="AW73" s="106" t="str">
        <f>IF($C73="","",IF(LEN(AV73)&lt;3,"",LOOKUP(AV73,'Betting Systems'!$E$4:$E$11,'Betting Systems'!$F$4:$F$11)))</f>
        <v/>
      </c>
      <c r="AX73" s="52" t="str">
        <f t="shared" ref="AX73:AX105" si="101">IF(LEN(AV73)&lt;3,"",IF($T73="","",IF(AW73="","",IF($T73=AW73,1,0))))</f>
        <v/>
      </c>
      <c r="AY73" s="126" t="str">
        <f t="shared" si="55"/>
        <v/>
      </c>
      <c r="AZ73" s="123" t="str">
        <f>IF($C73="","",IF(LEN(AY73)&lt;5,"",LOOKUP(AY73,'Betting Systems'!$H$4:$H$35,'Betting Systems'!$I$4:$I$35)))</f>
        <v/>
      </c>
      <c r="BA73" s="125" t="str">
        <f t="shared" ref="BA73:BA106" si="102">IF(LEN(AY73)&lt;5,"",IF($T73="","",IF(AZ73="","",IF($T73=AZ73,1,0))))</f>
        <v/>
      </c>
      <c r="BC73" s="51">
        <f t="shared" si="89"/>
        <v>9</v>
      </c>
      <c r="BD73" s="255">
        <f t="shared" si="90"/>
        <v>10</v>
      </c>
      <c r="BE73" s="255">
        <f t="shared" si="91"/>
        <v>8</v>
      </c>
      <c r="BF73" s="255">
        <f t="shared" si="92"/>
        <v>9</v>
      </c>
      <c r="BG73" s="255">
        <f t="shared" si="93"/>
        <v>9</v>
      </c>
      <c r="BH73" s="255">
        <f t="shared" si="94"/>
        <v>6</v>
      </c>
      <c r="BI73" s="255">
        <f t="shared" si="95"/>
        <v>11</v>
      </c>
      <c r="BJ73" s="255">
        <f t="shared" si="96"/>
        <v>7</v>
      </c>
      <c r="BK73" s="255">
        <f t="shared" si="97"/>
        <v>7</v>
      </c>
      <c r="BL73" s="31">
        <f t="shared" si="98"/>
        <v>35</v>
      </c>
      <c r="BM73" s="475"/>
      <c r="BN73" s="466"/>
      <c r="BO73" s="476"/>
      <c r="BP73" s="333"/>
      <c r="BQ73" s="302"/>
      <c r="BR73" s="334"/>
      <c r="BS73" s="339">
        <f t="shared" si="79"/>
        <v>0</v>
      </c>
      <c r="BT73" s="343">
        <f t="shared" si="80"/>
        <v>0</v>
      </c>
      <c r="BU73" s="341">
        <f t="shared" si="81"/>
        <v>0</v>
      </c>
      <c r="BV73" s="341">
        <f t="shared" si="82"/>
        <v>0</v>
      </c>
      <c r="BW73" s="344">
        <f t="shared" si="83"/>
        <v>0</v>
      </c>
    </row>
    <row r="74" spans="2:75" x14ac:dyDescent="0.25">
      <c r="B74" s="172">
        <v>69</v>
      </c>
      <c r="C74" s="173" t="str">
        <f>IF(Risk!C90="","",Risk!C90)</f>
        <v/>
      </c>
      <c r="D74" s="174" t="str">
        <f>IF(Risk!D90="","",Risk!D90)</f>
        <v/>
      </c>
      <c r="E74" s="174" t="str">
        <f>IF(Risk!E90="","",Risk!E90)</f>
        <v/>
      </c>
      <c r="F74" s="174" t="str">
        <f>IF(Risk!F90="","",Risk!F90)</f>
        <v/>
      </c>
      <c r="G74" s="174" t="str">
        <f>IF(Risk!G90="","",Risk!G90)</f>
        <v/>
      </c>
      <c r="H74" s="178" t="str">
        <f>IF(Risk!H90="","",Risk!H90)</f>
        <v/>
      </c>
      <c r="I74" s="173" t="str">
        <f t="shared" si="56"/>
        <v/>
      </c>
      <c r="J74" s="174" t="str">
        <f t="shared" si="57"/>
        <v/>
      </c>
      <c r="K74" s="174" t="str">
        <f t="shared" si="58"/>
        <v/>
      </c>
      <c r="L74" s="174" t="str">
        <f t="shared" si="59"/>
        <v/>
      </c>
      <c r="M74" s="174" t="str">
        <f t="shared" si="60"/>
        <v/>
      </c>
      <c r="N74" s="175" t="str">
        <f t="shared" si="61"/>
        <v/>
      </c>
      <c r="O74" s="176" t="str">
        <f t="shared" si="62"/>
        <v/>
      </c>
      <c r="P74" s="177" t="str">
        <f t="shared" si="63"/>
        <v/>
      </c>
      <c r="Q74" s="465" t="str">
        <f t="shared" si="64"/>
        <v/>
      </c>
      <c r="R74" s="464" t="str">
        <f t="shared" si="65"/>
        <v/>
      </c>
      <c r="S74" s="417" t="str">
        <f t="shared" si="66"/>
        <v/>
      </c>
      <c r="T74" s="167" t="str">
        <f>Risk!Q90</f>
        <v/>
      </c>
      <c r="U74" s="485" t="str">
        <f>IF(C74="","",SUM(Risk!I90:K90))</f>
        <v/>
      </c>
      <c r="V74" s="168">
        <f t="shared" si="84"/>
        <v>0</v>
      </c>
      <c r="W74" s="155">
        <f t="shared" si="85"/>
        <v>2805</v>
      </c>
      <c r="X74" s="179">
        <f t="shared" si="86"/>
        <v>0</v>
      </c>
      <c r="Y74" s="180">
        <f t="shared" si="87"/>
        <v>-232.55629054857968</v>
      </c>
      <c r="Z74" s="158">
        <f>Risk!I90</f>
        <v>0</v>
      </c>
      <c r="AA74" s="155">
        <f>Risk!J90</f>
        <v>0</v>
      </c>
      <c r="AB74" s="192">
        <f>Risk!K90</f>
        <v>0</v>
      </c>
      <c r="AC74" s="158">
        <f t="shared" si="67"/>
        <v>0</v>
      </c>
      <c r="AD74" s="155">
        <f t="shared" si="68"/>
        <v>0</v>
      </c>
      <c r="AE74" s="159">
        <f t="shared" si="69"/>
        <v>0</v>
      </c>
      <c r="AF74" s="220">
        <f t="shared" si="70"/>
        <v>0</v>
      </c>
      <c r="AG74" s="193">
        <f t="shared" si="71"/>
        <v>0</v>
      </c>
      <c r="AH74" s="197">
        <f t="shared" si="72"/>
        <v>0</v>
      </c>
      <c r="AI74" s="202">
        <f>CA!$E$5</f>
        <v>0.44624660934359561</v>
      </c>
      <c r="AJ74" s="201">
        <f>CA!$E$4</f>
        <v>0.45859742263276138</v>
      </c>
      <c r="AK74" s="205">
        <f>CA!$E$6</f>
        <v>9.5155968023640194E-2</v>
      </c>
      <c r="AL74" s="215">
        <f t="shared" si="73"/>
        <v>0</v>
      </c>
      <c r="AM74" s="209">
        <f t="shared" si="74"/>
        <v>0</v>
      </c>
      <c r="AN74" s="193">
        <f t="shared" si="75"/>
        <v>0</v>
      </c>
      <c r="AO74" s="180">
        <f t="shared" si="76"/>
        <v>0</v>
      </c>
      <c r="AP74" s="231">
        <f t="shared" si="77"/>
        <v>0</v>
      </c>
      <c r="AQ74" s="139"/>
      <c r="AR74" s="59" t="str">
        <f t="shared" si="78"/>
        <v/>
      </c>
      <c r="AS74" s="51" t="str">
        <f t="shared" si="88"/>
        <v/>
      </c>
      <c r="AT74" s="106" t="str">
        <f>IF(C74="","",IF(LEN(AS74)&lt;2,"",LOOKUP(AS74,'Betting Systems'!$B$4:$B$7,'Betting Systems'!$C$4:$C$7)))</f>
        <v/>
      </c>
      <c r="AU74" s="31" t="str">
        <f t="shared" si="99"/>
        <v/>
      </c>
      <c r="AV74" s="51" t="str">
        <f t="shared" si="100"/>
        <v/>
      </c>
      <c r="AW74" s="106" t="str">
        <f>IF($C74="","",IF(LEN(AV74)&lt;3,"",LOOKUP(AV74,'Betting Systems'!$E$4:$E$11,'Betting Systems'!$F$4:$F$11)))</f>
        <v/>
      </c>
      <c r="AX74" s="52" t="str">
        <f t="shared" si="101"/>
        <v/>
      </c>
      <c r="AY74" s="126" t="str">
        <f t="shared" si="55"/>
        <v/>
      </c>
      <c r="AZ74" s="123" t="str">
        <f>IF($C74="","",IF(LEN(AY74)&lt;5,"",LOOKUP(AY74,'Betting Systems'!$H$4:$H$35,'Betting Systems'!$I$4:$I$35)))</f>
        <v/>
      </c>
      <c r="BA74" s="125" t="str">
        <f t="shared" si="102"/>
        <v/>
      </c>
      <c r="BC74" s="51">
        <f t="shared" si="89"/>
        <v>9</v>
      </c>
      <c r="BD74" s="255">
        <f t="shared" si="90"/>
        <v>10</v>
      </c>
      <c r="BE74" s="255">
        <f t="shared" si="91"/>
        <v>8</v>
      </c>
      <c r="BF74" s="255">
        <f t="shared" si="92"/>
        <v>9</v>
      </c>
      <c r="BG74" s="255">
        <f t="shared" si="93"/>
        <v>9</v>
      </c>
      <c r="BH74" s="255">
        <f t="shared" si="94"/>
        <v>6</v>
      </c>
      <c r="BI74" s="255">
        <f t="shared" si="95"/>
        <v>11</v>
      </c>
      <c r="BJ74" s="255">
        <f t="shared" si="96"/>
        <v>7</v>
      </c>
      <c r="BK74" s="255">
        <f t="shared" si="97"/>
        <v>7</v>
      </c>
      <c r="BL74" s="31">
        <f t="shared" si="98"/>
        <v>35</v>
      </c>
      <c r="BM74" s="475"/>
      <c r="BN74" s="466"/>
      <c r="BO74" s="476"/>
      <c r="BP74" s="333"/>
      <c r="BQ74" s="302"/>
      <c r="BR74" s="334"/>
      <c r="BS74" s="339">
        <f t="shared" si="79"/>
        <v>0</v>
      </c>
      <c r="BT74" s="343">
        <f t="shared" si="80"/>
        <v>0</v>
      </c>
      <c r="BU74" s="341">
        <f t="shared" si="81"/>
        <v>0</v>
      </c>
      <c r="BV74" s="341">
        <f t="shared" si="82"/>
        <v>0</v>
      </c>
      <c r="BW74" s="344">
        <f t="shared" si="83"/>
        <v>0</v>
      </c>
    </row>
    <row r="75" spans="2:75" x14ac:dyDescent="0.25">
      <c r="B75" s="172">
        <v>70</v>
      </c>
      <c r="C75" s="173" t="str">
        <f>IF(Risk!C91="","",Risk!C91)</f>
        <v/>
      </c>
      <c r="D75" s="174" t="str">
        <f>IF(Risk!D91="","",Risk!D91)</f>
        <v/>
      </c>
      <c r="E75" s="174" t="str">
        <f>IF(Risk!E91="","",Risk!E91)</f>
        <v/>
      </c>
      <c r="F75" s="174" t="str">
        <f>IF(Risk!F91="","",Risk!F91)</f>
        <v/>
      </c>
      <c r="G75" s="174" t="str">
        <f>IF(Risk!G91="","",Risk!G91)</f>
        <v/>
      </c>
      <c r="H75" s="178" t="str">
        <f>IF(Risk!H91="","",Risk!H91)</f>
        <v/>
      </c>
      <c r="I75" s="173" t="str">
        <f t="shared" si="56"/>
        <v/>
      </c>
      <c r="J75" s="174" t="str">
        <f t="shared" si="57"/>
        <v/>
      </c>
      <c r="K75" s="174" t="str">
        <f t="shared" si="58"/>
        <v/>
      </c>
      <c r="L75" s="174" t="str">
        <f t="shared" si="59"/>
        <v/>
      </c>
      <c r="M75" s="174" t="str">
        <f t="shared" si="60"/>
        <v/>
      </c>
      <c r="N75" s="175" t="str">
        <f t="shared" si="61"/>
        <v/>
      </c>
      <c r="O75" s="176" t="str">
        <f t="shared" si="62"/>
        <v/>
      </c>
      <c r="P75" s="177" t="str">
        <f t="shared" si="63"/>
        <v/>
      </c>
      <c r="Q75" s="465" t="str">
        <f t="shared" si="64"/>
        <v/>
      </c>
      <c r="R75" s="464" t="str">
        <f t="shared" si="65"/>
        <v/>
      </c>
      <c r="S75" s="417" t="str">
        <f t="shared" si="66"/>
        <v/>
      </c>
      <c r="T75" s="167" t="str">
        <f>Risk!Q91</f>
        <v/>
      </c>
      <c r="U75" s="485" t="str">
        <f>IF(C75="","",SUM(Risk!I91:K91))</f>
        <v/>
      </c>
      <c r="V75" s="168">
        <f t="shared" si="84"/>
        <v>0</v>
      </c>
      <c r="W75" s="155">
        <f t="shared" si="85"/>
        <v>2805</v>
      </c>
      <c r="X75" s="179">
        <f t="shared" si="86"/>
        <v>0</v>
      </c>
      <c r="Y75" s="180">
        <f t="shared" si="87"/>
        <v>-232.55629054857968</v>
      </c>
      <c r="Z75" s="158">
        <f>Risk!I91</f>
        <v>0</v>
      </c>
      <c r="AA75" s="155">
        <f>Risk!J91</f>
        <v>0</v>
      </c>
      <c r="AB75" s="192">
        <f>Risk!K91</f>
        <v>0</v>
      </c>
      <c r="AC75" s="158">
        <f t="shared" si="67"/>
        <v>0</v>
      </c>
      <c r="AD75" s="155">
        <f t="shared" si="68"/>
        <v>0</v>
      </c>
      <c r="AE75" s="159">
        <f t="shared" si="69"/>
        <v>0</v>
      </c>
      <c r="AF75" s="220">
        <f t="shared" si="70"/>
        <v>0</v>
      </c>
      <c r="AG75" s="193">
        <f t="shared" si="71"/>
        <v>0</v>
      </c>
      <c r="AH75" s="197">
        <f t="shared" si="72"/>
        <v>0</v>
      </c>
      <c r="AI75" s="202">
        <f>CA!$E$5</f>
        <v>0.44624660934359561</v>
      </c>
      <c r="AJ75" s="201">
        <f>CA!$E$4</f>
        <v>0.45859742263276138</v>
      </c>
      <c r="AK75" s="205">
        <f>CA!$E$6</f>
        <v>9.5155968023640194E-2</v>
      </c>
      <c r="AL75" s="215">
        <f t="shared" si="73"/>
        <v>0</v>
      </c>
      <c r="AM75" s="209">
        <f t="shared" si="74"/>
        <v>0</v>
      </c>
      <c r="AN75" s="193">
        <f t="shared" si="75"/>
        <v>0</v>
      </c>
      <c r="AO75" s="180">
        <f t="shared" si="76"/>
        <v>0</v>
      </c>
      <c r="AP75" s="231">
        <f t="shared" si="77"/>
        <v>0</v>
      </c>
      <c r="AQ75" s="139"/>
      <c r="AR75" s="59" t="str">
        <f t="shared" si="78"/>
        <v/>
      </c>
      <c r="AS75" s="51" t="str">
        <f t="shared" si="88"/>
        <v/>
      </c>
      <c r="AT75" s="106" t="str">
        <f>IF(C75="","",IF(LEN(AS75)&lt;2,"",LOOKUP(AS75,'Betting Systems'!$B$4:$B$7,'Betting Systems'!$C$4:$C$7)))</f>
        <v/>
      </c>
      <c r="AU75" s="31" t="str">
        <f t="shared" si="99"/>
        <v/>
      </c>
      <c r="AV75" s="51" t="str">
        <f t="shared" si="100"/>
        <v/>
      </c>
      <c r="AW75" s="106" t="str">
        <f>IF($C75="","",IF(LEN(AV75)&lt;3,"",LOOKUP(AV75,'Betting Systems'!$E$4:$E$11,'Betting Systems'!$F$4:$F$11)))</f>
        <v/>
      </c>
      <c r="AX75" s="52" t="str">
        <f t="shared" si="101"/>
        <v/>
      </c>
      <c r="AY75" s="126" t="str">
        <f t="shared" ref="AY75:AY106" si="103">IF($C75="","",$AR70&amp;$AR71&amp;$AR72&amp;$AR73&amp;$AR74)</f>
        <v/>
      </c>
      <c r="AZ75" s="123" t="str">
        <f>IF($C75="","",IF(LEN(AY75)&lt;5,"",LOOKUP(AY75,'Betting Systems'!$H$4:$H$35,'Betting Systems'!$I$4:$I$35)))</f>
        <v/>
      </c>
      <c r="BA75" s="125" t="str">
        <f t="shared" si="102"/>
        <v/>
      </c>
      <c r="BC75" s="51">
        <f t="shared" si="89"/>
        <v>9</v>
      </c>
      <c r="BD75" s="255">
        <f t="shared" si="90"/>
        <v>10</v>
      </c>
      <c r="BE75" s="255">
        <f t="shared" si="91"/>
        <v>8</v>
      </c>
      <c r="BF75" s="255">
        <f t="shared" si="92"/>
        <v>9</v>
      </c>
      <c r="BG75" s="255">
        <f t="shared" si="93"/>
        <v>9</v>
      </c>
      <c r="BH75" s="255">
        <f t="shared" si="94"/>
        <v>6</v>
      </c>
      <c r="BI75" s="255">
        <f t="shared" si="95"/>
        <v>11</v>
      </c>
      <c r="BJ75" s="255">
        <f t="shared" si="96"/>
        <v>7</v>
      </c>
      <c r="BK75" s="255">
        <f t="shared" si="97"/>
        <v>7</v>
      </c>
      <c r="BL75" s="31">
        <f t="shared" si="98"/>
        <v>35</v>
      </c>
      <c r="BM75" s="475"/>
      <c r="BN75" s="466"/>
      <c r="BO75" s="476"/>
      <c r="BP75" s="333"/>
      <c r="BQ75" s="302"/>
      <c r="BR75" s="334"/>
      <c r="BS75" s="339">
        <f t="shared" si="79"/>
        <v>0</v>
      </c>
      <c r="BT75" s="343">
        <f t="shared" si="80"/>
        <v>0</v>
      </c>
      <c r="BU75" s="341">
        <f t="shared" si="81"/>
        <v>0</v>
      </c>
      <c r="BV75" s="341">
        <f t="shared" si="82"/>
        <v>0</v>
      </c>
      <c r="BW75" s="344">
        <f t="shared" si="83"/>
        <v>0</v>
      </c>
    </row>
    <row r="76" spans="2:75" x14ac:dyDescent="0.25">
      <c r="B76" s="172">
        <v>71</v>
      </c>
      <c r="C76" s="173" t="str">
        <f>IF(Risk!C92="","",Risk!C92)</f>
        <v/>
      </c>
      <c r="D76" s="174" t="str">
        <f>IF(Risk!D92="","",Risk!D92)</f>
        <v/>
      </c>
      <c r="E76" s="174" t="str">
        <f>IF(Risk!E92="","",Risk!E92)</f>
        <v/>
      </c>
      <c r="F76" s="174" t="str">
        <f>IF(Risk!F92="","",Risk!F92)</f>
        <v/>
      </c>
      <c r="G76" s="174" t="str">
        <f>IF(Risk!G92="","",Risk!G92)</f>
        <v/>
      </c>
      <c r="H76" s="178" t="str">
        <f>IF(Risk!H92="","",Risk!H92)</f>
        <v/>
      </c>
      <c r="I76" s="173" t="str">
        <f t="shared" si="56"/>
        <v/>
      </c>
      <c r="J76" s="174" t="str">
        <f t="shared" si="57"/>
        <v/>
      </c>
      <c r="K76" s="174" t="str">
        <f t="shared" si="58"/>
        <v/>
      </c>
      <c r="L76" s="174" t="str">
        <f t="shared" si="59"/>
        <v/>
      </c>
      <c r="M76" s="174" t="str">
        <f t="shared" si="60"/>
        <v/>
      </c>
      <c r="N76" s="175" t="str">
        <f t="shared" si="61"/>
        <v/>
      </c>
      <c r="O76" s="176" t="str">
        <f t="shared" si="62"/>
        <v/>
      </c>
      <c r="P76" s="177" t="str">
        <f t="shared" si="63"/>
        <v/>
      </c>
      <c r="Q76" s="465" t="str">
        <f t="shared" si="64"/>
        <v/>
      </c>
      <c r="R76" s="464" t="str">
        <f t="shared" si="65"/>
        <v/>
      </c>
      <c r="S76" s="417" t="str">
        <f t="shared" si="66"/>
        <v/>
      </c>
      <c r="T76" s="167" t="str">
        <f>Risk!Q92</f>
        <v/>
      </c>
      <c r="U76" s="485" t="str">
        <f>IF(C76="","",SUM(Risk!I92:K92))</f>
        <v/>
      </c>
      <c r="V76" s="168">
        <f t="shared" si="84"/>
        <v>0</v>
      </c>
      <c r="W76" s="155">
        <f t="shared" si="85"/>
        <v>2805</v>
      </c>
      <c r="X76" s="179">
        <f t="shared" si="86"/>
        <v>0</v>
      </c>
      <c r="Y76" s="180">
        <f t="shared" si="87"/>
        <v>-232.55629054857968</v>
      </c>
      <c r="Z76" s="158">
        <f>Risk!I92</f>
        <v>0</v>
      </c>
      <c r="AA76" s="155">
        <f>Risk!J92</f>
        <v>0</v>
      </c>
      <c r="AB76" s="192">
        <f>Risk!K92</f>
        <v>0</v>
      </c>
      <c r="AC76" s="158">
        <f t="shared" si="67"/>
        <v>0</v>
      </c>
      <c r="AD76" s="155">
        <f t="shared" si="68"/>
        <v>0</v>
      </c>
      <c r="AE76" s="159">
        <f t="shared" si="69"/>
        <v>0</v>
      </c>
      <c r="AF76" s="220">
        <f t="shared" si="70"/>
        <v>0</v>
      </c>
      <c r="AG76" s="193">
        <f t="shared" si="71"/>
        <v>0</v>
      </c>
      <c r="AH76" s="197">
        <f t="shared" si="72"/>
        <v>0</v>
      </c>
      <c r="AI76" s="202">
        <f>CA!$E$5</f>
        <v>0.44624660934359561</v>
      </c>
      <c r="AJ76" s="201">
        <f>CA!$E$4</f>
        <v>0.45859742263276138</v>
      </c>
      <c r="AK76" s="205">
        <f>CA!$E$6</f>
        <v>9.5155968023640194E-2</v>
      </c>
      <c r="AL76" s="215">
        <f t="shared" si="73"/>
        <v>0</v>
      </c>
      <c r="AM76" s="209">
        <f t="shared" si="74"/>
        <v>0</v>
      </c>
      <c r="AN76" s="193">
        <f t="shared" si="75"/>
        <v>0</v>
      </c>
      <c r="AO76" s="180">
        <f t="shared" si="76"/>
        <v>0</v>
      </c>
      <c r="AP76" s="231">
        <f t="shared" si="77"/>
        <v>0</v>
      </c>
      <c r="AQ76" s="139"/>
      <c r="AR76" s="59" t="str">
        <f t="shared" si="78"/>
        <v/>
      </c>
      <c r="AS76" s="51" t="str">
        <f t="shared" si="88"/>
        <v/>
      </c>
      <c r="AT76" s="106" t="str">
        <f>IF(C76="","",IF(LEN(AS76)&lt;2,"",LOOKUP(AS76,'Betting Systems'!$B$4:$B$7,'Betting Systems'!$C$4:$C$7)))</f>
        <v/>
      </c>
      <c r="AU76" s="31" t="str">
        <f t="shared" si="99"/>
        <v/>
      </c>
      <c r="AV76" s="51" t="str">
        <f t="shared" si="100"/>
        <v/>
      </c>
      <c r="AW76" s="106" t="str">
        <f>IF($C76="","",IF(LEN(AV76)&lt;3,"",LOOKUP(AV76,'Betting Systems'!$E$4:$E$11,'Betting Systems'!$F$4:$F$11)))</f>
        <v/>
      </c>
      <c r="AX76" s="52" t="str">
        <f t="shared" si="101"/>
        <v/>
      </c>
      <c r="AY76" s="126" t="str">
        <f t="shared" si="103"/>
        <v/>
      </c>
      <c r="AZ76" s="123" t="str">
        <f>IF($C76="","",IF(LEN(AY76)&lt;5,"",LOOKUP(AY76,'Betting Systems'!$H$4:$H$35,'Betting Systems'!$I$4:$I$35)))</f>
        <v/>
      </c>
      <c r="BA76" s="125" t="str">
        <f t="shared" si="102"/>
        <v/>
      </c>
      <c r="BC76" s="51">
        <f t="shared" si="89"/>
        <v>9</v>
      </c>
      <c r="BD76" s="255">
        <f t="shared" si="90"/>
        <v>10</v>
      </c>
      <c r="BE76" s="255">
        <f t="shared" si="91"/>
        <v>8</v>
      </c>
      <c r="BF76" s="255">
        <f t="shared" si="92"/>
        <v>9</v>
      </c>
      <c r="BG76" s="255">
        <f t="shared" si="93"/>
        <v>9</v>
      </c>
      <c r="BH76" s="255">
        <f t="shared" si="94"/>
        <v>6</v>
      </c>
      <c r="BI76" s="255">
        <f t="shared" si="95"/>
        <v>11</v>
      </c>
      <c r="BJ76" s="255">
        <f t="shared" si="96"/>
        <v>7</v>
      </c>
      <c r="BK76" s="255">
        <f t="shared" si="97"/>
        <v>7</v>
      </c>
      <c r="BL76" s="31">
        <f t="shared" si="98"/>
        <v>35</v>
      </c>
      <c r="BM76" s="475"/>
      <c r="BN76" s="466"/>
      <c r="BO76" s="476"/>
      <c r="BP76" s="333"/>
      <c r="BQ76" s="302"/>
      <c r="BR76" s="334"/>
      <c r="BS76" s="339">
        <f t="shared" si="79"/>
        <v>0</v>
      </c>
      <c r="BT76" s="343">
        <f t="shared" si="80"/>
        <v>0</v>
      </c>
      <c r="BU76" s="341">
        <f t="shared" si="81"/>
        <v>0</v>
      </c>
      <c r="BV76" s="341">
        <f t="shared" si="82"/>
        <v>0</v>
      </c>
      <c r="BW76" s="344">
        <f t="shared" si="83"/>
        <v>0</v>
      </c>
    </row>
    <row r="77" spans="2:75" x14ac:dyDescent="0.25">
      <c r="B77" s="172">
        <v>72</v>
      </c>
      <c r="C77" s="173" t="str">
        <f>IF(Risk!C93="","",Risk!C93)</f>
        <v/>
      </c>
      <c r="D77" s="174" t="str">
        <f>IF(Risk!D93="","",Risk!D93)</f>
        <v/>
      </c>
      <c r="E77" s="174" t="str">
        <f>IF(Risk!E93="","",Risk!E93)</f>
        <v/>
      </c>
      <c r="F77" s="174" t="str">
        <f>IF(Risk!F93="","",Risk!F93)</f>
        <v/>
      </c>
      <c r="G77" s="174" t="str">
        <f>IF(Risk!G93="","",Risk!G93)</f>
        <v/>
      </c>
      <c r="H77" s="178" t="str">
        <f>IF(Risk!H93="","",Risk!H93)</f>
        <v/>
      </c>
      <c r="I77" s="173" t="str">
        <f t="shared" si="56"/>
        <v/>
      </c>
      <c r="J77" s="174" t="str">
        <f t="shared" si="57"/>
        <v/>
      </c>
      <c r="K77" s="174" t="str">
        <f t="shared" si="58"/>
        <v/>
      </c>
      <c r="L77" s="174" t="str">
        <f t="shared" si="59"/>
        <v/>
      </c>
      <c r="M77" s="174" t="str">
        <f t="shared" si="60"/>
        <v/>
      </c>
      <c r="N77" s="175" t="str">
        <f t="shared" si="61"/>
        <v/>
      </c>
      <c r="O77" s="176" t="str">
        <f t="shared" si="62"/>
        <v/>
      </c>
      <c r="P77" s="177" t="str">
        <f t="shared" si="63"/>
        <v/>
      </c>
      <c r="Q77" s="465" t="str">
        <f t="shared" si="64"/>
        <v/>
      </c>
      <c r="R77" s="464" t="str">
        <f t="shared" si="65"/>
        <v/>
      </c>
      <c r="S77" s="417" t="str">
        <f t="shared" si="66"/>
        <v/>
      </c>
      <c r="T77" s="167" t="str">
        <f>Risk!Q93</f>
        <v/>
      </c>
      <c r="U77" s="485" t="str">
        <f>IF(C77="","",SUM(Risk!I93:K93))</f>
        <v/>
      </c>
      <c r="V77" s="168">
        <f t="shared" si="84"/>
        <v>0</v>
      </c>
      <c r="W77" s="155">
        <f t="shared" si="85"/>
        <v>2805</v>
      </c>
      <c r="X77" s="179">
        <f t="shared" si="86"/>
        <v>0</v>
      </c>
      <c r="Y77" s="180">
        <f t="shared" si="87"/>
        <v>-232.55629054857968</v>
      </c>
      <c r="Z77" s="158">
        <f>Risk!I93</f>
        <v>0</v>
      </c>
      <c r="AA77" s="155">
        <f>Risk!J93</f>
        <v>0</v>
      </c>
      <c r="AB77" s="192">
        <f>Risk!K93</f>
        <v>0</v>
      </c>
      <c r="AC77" s="158">
        <f t="shared" si="67"/>
        <v>0</v>
      </c>
      <c r="AD77" s="155">
        <f t="shared" si="68"/>
        <v>0</v>
      </c>
      <c r="AE77" s="159">
        <f t="shared" si="69"/>
        <v>0</v>
      </c>
      <c r="AF77" s="220">
        <f t="shared" si="70"/>
        <v>0</v>
      </c>
      <c r="AG77" s="193">
        <f t="shared" si="71"/>
        <v>0</v>
      </c>
      <c r="AH77" s="197">
        <f t="shared" si="72"/>
        <v>0</v>
      </c>
      <c r="AI77" s="202">
        <f>CA!$E$5</f>
        <v>0.44624660934359561</v>
      </c>
      <c r="AJ77" s="201">
        <f>CA!$E$4</f>
        <v>0.45859742263276138</v>
      </c>
      <c r="AK77" s="205">
        <f>CA!$E$6</f>
        <v>9.5155968023640194E-2</v>
      </c>
      <c r="AL77" s="215">
        <f t="shared" si="73"/>
        <v>0</v>
      </c>
      <c r="AM77" s="209">
        <f t="shared" si="74"/>
        <v>0</v>
      </c>
      <c r="AN77" s="193">
        <f t="shared" si="75"/>
        <v>0</v>
      </c>
      <c r="AO77" s="180">
        <f t="shared" si="76"/>
        <v>0</v>
      </c>
      <c r="AP77" s="231">
        <f t="shared" si="77"/>
        <v>0</v>
      </c>
      <c r="AQ77" s="139"/>
      <c r="AR77" s="59" t="str">
        <f t="shared" si="78"/>
        <v/>
      </c>
      <c r="AS77" s="51" t="str">
        <f t="shared" si="88"/>
        <v/>
      </c>
      <c r="AT77" s="106" t="str">
        <f>IF(C77="","",IF(LEN(AS77)&lt;2,"",LOOKUP(AS77,'Betting Systems'!$B$4:$B$7,'Betting Systems'!$C$4:$C$7)))</f>
        <v/>
      </c>
      <c r="AU77" s="31" t="str">
        <f t="shared" si="99"/>
        <v/>
      </c>
      <c r="AV77" s="51" t="str">
        <f t="shared" si="100"/>
        <v/>
      </c>
      <c r="AW77" s="106" t="str">
        <f>IF($C77="","",IF(LEN(AV77)&lt;3,"",LOOKUP(AV77,'Betting Systems'!$E$4:$E$11,'Betting Systems'!$F$4:$F$11)))</f>
        <v/>
      </c>
      <c r="AX77" s="52" t="str">
        <f t="shared" si="101"/>
        <v/>
      </c>
      <c r="AY77" s="126" t="str">
        <f t="shared" si="103"/>
        <v/>
      </c>
      <c r="AZ77" s="123" t="str">
        <f>IF($C77="","",IF(LEN(AY77)&lt;5,"",LOOKUP(AY77,'Betting Systems'!$H$4:$H$35,'Betting Systems'!$I$4:$I$35)))</f>
        <v/>
      </c>
      <c r="BA77" s="125" t="str">
        <f t="shared" si="102"/>
        <v/>
      </c>
      <c r="BC77" s="51">
        <f t="shared" si="89"/>
        <v>9</v>
      </c>
      <c r="BD77" s="255">
        <f t="shared" si="90"/>
        <v>10</v>
      </c>
      <c r="BE77" s="255">
        <f t="shared" si="91"/>
        <v>8</v>
      </c>
      <c r="BF77" s="255">
        <f t="shared" si="92"/>
        <v>9</v>
      </c>
      <c r="BG77" s="255">
        <f t="shared" si="93"/>
        <v>9</v>
      </c>
      <c r="BH77" s="255">
        <f t="shared" si="94"/>
        <v>6</v>
      </c>
      <c r="BI77" s="255">
        <f t="shared" si="95"/>
        <v>11</v>
      </c>
      <c r="BJ77" s="255">
        <f t="shared" si="96"/>
        <v>7</v>
      </c>
      <c r="BK77" s="255">
        <f t="shared" si="97"/>
        <v>7</v>
      </c>
      <c r="BL77" s="31">
        <f t="shared" si="98"/>
        <v>35</v>
      </c>
      <c r="BM77" s="475"/>
      <c r="BN77" s="466"/>
      <c r="BO77" s="476"/>
      <c r="BP77" s="333"/>
      <c r="BQ77" s="302"/>
      <c r="BR77" s="334"/>
      <c r="BS77" s="339">
        <f t="shared" si="79"/>
        <v>0</v>
      </c>
      <c r="BT77" s="343">
        <f t="shared" si="80"/>
        <v>0</v>
      </c>
      <c r="BU77" s="341">
        <f t="shared" si="81"/>
        <v>0</v>
      </c>
      <c r="BV77" s="341">
        <f t="shared" si="82"/>
        <v>0</v>
      </c>
      <c r="BW77" s="344">
        <f t="shared" si="83"/>
        <v>0</v>
      </c>
    </row>
    <row r="78" spans="2:75" x14ac:dyDescent="0.25">
      <c r="B78" s="172">
        <v>73</v>
      </c>
      <c r="C78" s="173" t="str">
        <f>IF(Risk!C94="","",Risk!C94)</f>
        <v/>
      </c>
      <c r="D78" s="174" t="str">
        <f>IF(Risk!D94="","",Risk!D94)</f>
        <v/>
      </c>
      <c r="E78" s="174" t="str">
        <f>IF(Risk!E94="","",Risk!E94)</f>
        <v/>
      </c>
      <c r="F78" s="174" t="str">
        <f>IF(Risk!F94="","",Risk!F94)</f>
        <v/>
      </c>
      <c r="G78" s="174" t="str">
        <f>IF(Risk!G94="","",Risk!G94)</f>
        <v/>
      </c>
      <c r="H78" s="178" t="str">
        <f>IF(Risk!H94="","",Risk!H94)</f>
        <v/>
      </c>
      <c r="I78" s="173" t="str">
        <f t="shared" si="56"/>
        <v/>
      </c>
      <c r="J78" s="174" t="str">
        <f t="shared" si="57"/>
        <v/>
      </c>
      <c r="K78" s="174" t="str">
        <f t="shared" si="58"/>
        <v/>
      </c>
      <c r="L78" s="174" t="str">
        <f t="shared" si="59"/>
        <v/>
      </c>
      <c r="M78" s="174" t="str">
        <f t="shared" si="60"/>
        <v/>
      </c>
      <c r="N78" s="175" t="str">
        <f t="shared" si="61"/>
        <v/>
      </c>
      <c r="O78" s="176" t="str">
        <f t="shared" si="62"/>
        <v/>
      </c>
      <c r="P78" s="177" t="str">
        <f t="shared" si="63"/>
        <v/>
      </c>
      <c r="Q78" s="465" t="str">
        <f t="shared" si="64"/>
        <v/>
      </c>
      <c r="R78" s="464" t="str">
        <f t="shared" si="65"/>
        <v/>
      </c>
      <c r="S78" s="417" t="str">
        <f t="shared" si="66"/>
        <v/>
      </c>
      <c r="T78" s="167" t="str">
        <f>Risk!Q94</f>
        <v/>
      </c>
      <c r="U78" s="485" t="str">
        <f>IF(C78="","",SUM(Risk!I94:K94))</f>
        <v/>
      </c>
      <c r="V78" s="168">
        <f t="shared" si="84"/>
        <v>0</v>
      </c>
      <c r="W78" s="155">
        <f t="shared" si="85"/>
        <v>2805</v>
      </c>
      <c r="X78" s="179">
        <f t="shared" si="86"/>
        <v>0</v>
      </c>
      <c r="Y78" s="180">
        <f t="shared" si="87"/>
        <v>-232.55629054857968</v>
      </c>
      <c r="Z78" s="158">
        <f>Risk!I94</f>
        <v>0</v>
      </c>
      <c r="AA78" s="155">
        <f>Risk!J94</f>
        <v>0</v>
      </c>
      <c r="AB78" s="192">
        <f>Risk!K94</f>
        <v>0</v>
      </c>
      <c r="AC78" s="158">
        <f t="shared" si="67"/>
        <v>0</v>
      </c>
      <c r="AD78" s="155">
        <f t="shared" si="68"/>
        <v>0</v>
      </c>
      <c r="AE78" s="159">
        <f t="shared" si="69"/>
        <v>0</v>
      </c>
      <c r="AF78" s="220">
        <f t="shared" si="70"/>
        <v>0</v>
      </c>
      <c r="AG78" s="193">
        <f t="shared" si="71"/>
        <v>0</v>
      </c>
      <c r="AH78" s="197">
        <f t="shared" si="72"/>
        <v>0</v>
      </c>
      <c r="AI78" s="202">
        <f>CA!$E$5</f>
        <v>0.44624660934359561</v>
      </c>
      <c r="AJ78" s="201">
        <f>CA!$E$4</f>
        <v>0.45859742263276138</v>
      </c>
      <c r="AK78" s="205">
        <f>CA!$E$6</f>
        <v>9.5155968023640194E-2</v>
      </c>
      <c r="AL78" s="215">
        <f t="shared" si="73"/>
        <v>0</v>
      </c>
      <c r="AM78" s="209">
        <f t="shared" si="74"/>
        <v>0</v>
      </c>
      <c r="AN78" s="193">
        <f t="shared" si="75"/>
        <v>0</v>
      </c>
      <c r="AO78" s="180">
        <f t="shared" si="76"/>
        <v>0</v>
      </c>
      <c r="AP78" s="231">
        <f t="shared" si="77"/>
        <v>0</v>
      </c>
      <c r="AQ78" s="139"/>
      <c r="AR78" s="59" t="str">
        <f t="shared" si="78"/>
        <v/>
      </c>
      <c r="AS78" s="51" t="str">
        <f t="shared" si="88"/>
        <v/>
      </c>
      <c r="AT78" s="106" t="str">
        <f>IF(C78="","",IF(LEN(AS78)&lt;2,"",LOOKUP(AS78,'Betting Systems'!$B$4:$B$7,'Betting Systems'!$C$4:$C$7)))</f>
        <v/>
      </c>
      <c r="AU78" s="31" t="str">
        <f t="shared" si="99"/>
        <v/>
      </c>
      <c r="AV78" s="51" t="str">
        <f t="shared" si="100"/>
        <v/>
      </c>
      <c r="AW78" s="106" t="str">
        <f>IF($C78="","",IF(LEN(AV78)&lt;3,"",LOOKUP(AV78,'Betting Systems'!$E$4:$E$11,'Betting Systems'!$F$4:$F$11)))</f>
        <v/>
      </c>
      <c r="AX78" s="52" t="str">
        <f t="shared" si="101"/>
        <v/>
      </c>
      <c r="AY78" s="126" t="str">
        <f t="shared" si="103"/>
        <v/>
      </c>
      <c r="AZ78" s="123" t="str">
        <f>IF($C78="","",IF(LEN(AY78)&lt;5,"",LOOKUP(AY78,'Betting Systems'!$H$4:$H$35,'Betting Systems'!$I$4:$I$35)))</f>
        <v/>
      </c>
      <c r="BA78" s="125" t="str">
        <f t="shared" si="102"/>
        <v/>
      </c>
      <c r="BC78" s="51">
        <f t="shared" si="89"/>
        <v>9</v>
      </c>
      <c r="BD78" s="255">
        <f t="shared" si="90"/>
        <v>10</v>
      </c>
      <c r="BE78" s="255">
        <f t="shared" si="91"/>
        <v>8</v>
      </c>
      <c r="BF78" s="255">
        <f t="shared" si="92"/>
        <v>9</v>
      </c>
      <c r="BG78" s="255">
        <f t="shared" si="93"/>
        <v>9</v>
      </c>
      <c r="BH78" s="255">
        <f t="shared" si="94"/>
        <v>6</v>
      </c>
      <c r="BI78" s="255">
        <f t="shared" si="95"/>
        <v>11</v>
      </c>
      <c r="BJ78" s="255">
        <f t="shared" si="96"/>
        <v>7</v>
      </c>
      <c r="BK78" s="255">
        <f t="shared" si="97"/>
        <v>7</v>
      </c>
      <c r="BL78" s="31">
        <f t="shared" si="98"/>
        <v>35</v>
      </c>
      <c r="BM78" s="475"/>
      <c r="BN78" s="466"/>
      <c r="BO78" s="476"/>
      <c r="BP78" s="333"/>
      <c r="BQ78" s="302"/>
      <c r="BR78" s="334"/>
      <c r="BS78" s="339">
        <f t="shared" si="79"/>
        <v>0</v>
      </c>
      <c r="BT78" s="343">
        <f t="shared" si="80"/>
        <v>0</v>
      </c>
      <c r="BU78" s="341">
        <f t="shared" si="81"/>
        <v>0</v>
      </c>
      <c r="BV78" s="341">
        <f t="shared" si="82"/>
        <v>0</v>
      </c>
      <c r="BW78" s="344">
        <f t="shared" si="83"/>
        <v>0</v>
      </c>
    </row>
    <row r="79" spans="2:75" x14ac:dyDescent="0.25">
      <c r="B79" s="172">
        <v>74</v>
      </c>
      <c r="C79" s="173" t="str">
        <f>IF(Risk!C95="","",Risk!C95)</f>
        <v/>
      </c>
      <c r="D79" s="174" t="str">
        <f>IF(Risk!D95="","",Risk!D95)</f>
        <v/>
      </c>
      <c r="E79" s="174" t="str">
        <f>IF(Risk!E95="","",Risk!E95)</f>
        <v/>
      </c>
      <c r="F79" s="174" t="str">
        <f>IF(Risk!F95="","",Risk!F95)</f>
        <v/>
      </c>
      <c r="G79" s="174" t="str">
        <f>IF(Risk!G95="","",Risk!G95)</f>
        <v/>
      </c>
      <c r="H79" s="178" t="str">
        <f>IF(Risk!H95="","",Risk!H95)</f>
        <v/>
      </c>
      <c r="I79" s="173" t="str">
        <f t="shared" si="56"/>
        <v/>
      </c>
      <c r="J79" s="174" t="str">
        <f t="shared" si="57"/>
        <v/>
      </c>
      <c r="K79" s="174" t="str">
        <f t="shared" si="58"/>
        <v/>
      </c>
      <c r="L79" s="174" t="str">
        <f t="shared" si="59"/>
        <v/>
      </c>
      <c r="M79" s="174" t="str">
        <f t="shared" si="60"/>
        <v/>
      </c>
      <c r="N79" s="175" t="str">
        <f t="shared" si="61"/>
        <v/>
      </c>
      <c r="O79" s="176" t="str">
        <f t="shared" si="62"/>
        <v/>
      </c>
      <c r="P79" s="177" t="str">
        <f t="shared" si="63"/>
        <v/>
      </c>
      <c r="Q79" s="465" t="str">
        <f t="shared" si="64"/>
        <v/>
      </c>
      <c r="R79" s="464" t="str">
        <f t="shared" si="65"/>
        <v/>
      </c>
      <c r="S79" s="417" t="str">
        <f t="shared" si="66"/>
        <v/>
      </c>
      <c r="T79" s="167" t="str">
        <f>Risk!Q95</f>
        <v/>
      </c>
      <c r="U79" s="485" t="str">
        <f>IF(C79="","",SUM(Risk!I95:K95))</f>
        <v/>
      </c>
      <c r="V79" s="168">
        <f t="shared" si="84"/>
        <v>0</v>
      </c>
      <c r="W79" s="155">
        <f t="shared" si="85"/>
        <v>2805</v>
      </c>
      <c r="X79" s="179">
        <f t="shared" si="86"/>
        <v>0</v>
      </c>
      <c r="Y79" s="180">
        <f t="shared" si="87"/>
        <v>-232.55629054857968</v>
      </c>
      <c r="Z79" s="158">
        <f>Risk!I95</f>
        <v>0</v>
      </c>
      <c r="AA79" s="155">
        <f>Risk!J95</f>
        <v>0</v>
      </c>
      <c r="AB79" s="192">
        <f>Risk!K95</f>
        <v>0</v>
      </c>
      <c r="AC79" s="158">
        <f t="shared" si="67"/>
        <v>0</v>
      </c>
      <c r="AD79" s="155">
        <f t="shared" si="68"/>
        <v>0</v>
      </c>
      <c r="AE79" s="159">
        <f t="shared" si="69"/>
        <v>0</v>
      </c>
      <c r="AF79" s="220">
        <f t="shared" si="70"/>
        <v>0</v>
      </c>
      <c r="AG79" s="193">
        <f t="shared" si="71"/>
        <v>0</v>
      </c>
      <c r="AH79" s="197">
        <f t="shared" si="72"/>
        <v>0</v>
      </c>
      <c r="AI79" s="202">
        <f>CA!$E$5</f>
        <v>0.44624660934359561</v>
      </c>
      <c r="AJ79" s="201">
        <f>CA!$E$4</f>
        <v>0.45859742263276138</v>
      </c>
      <c r="AK79" s="205">
        <f>CA!$E$6</f>
        <v>9.5155968023640194E-2</v>
      </c>
      <c r="AL79" s="215">
        <f t="shared" si="73"/>
        <v>0</v>
      </c>
      <c r="AM79" s="209">
        <f t="shared" si="74"/>
        <v>0</v>
      </c>
      <c r="AN79" s="193">
        <f t="shared" si="75"/>
        <v>0</v>
      </c>
      <c r="AO79" s="180">
        <f t="shared" si="76"/>
        <v>0</v>
      </c>
      <c r="AP79" s="231">
        <f t="shared" si="77"/>
        <v>0</v>
      </c>
      <c r="AQ79" s="139"/>
      <c r="AR79" s="59" t="str">
        <f t="shared" si="78"/>
        <v/>
      </c>
      <c r="AS79" s="51" t="str">
        <f t="shared" si="88"/>
        <v/>
      </c>
      <c r="AT79" s="106" t="str">
        <f>IF(C79="","",IF(LEN(AS79)&lt;2,"",LOOKUP(AS79,'Betting Systems'!$B$4:$B$7,'Betting Systems'!$C$4:$C$7)))</f>
        <v/>
      </c>
      <c r="AU79" s="31" t="str">
        <f t="shared" si="99"/>
        <v/>
      </c>
      <c r="AV79" s="51" t="str">
        <f t="shared" si="100"/>
        <v/>
      </c>
      <c r="AW79" s="106" t="str">
        <f>IF($C79="","",IF(LEN(AV79)&lt;3,"",LOOKUP(AV79,'Betting Systems'!$E$4:$E$11,'Betting Systems'!$F$4:$F$11)))</f>
        <v/>
      </c>
      <c r="AX79" s="52" t="str">
        <f t="shared" si="101"/>
        <v/>
      </c>
      <c r="AY79" s="126" t="str">
        <f t="shared" si="103"/>
        <v/>
      </c>
      <c r="AZ79" s="123" t="str">
        <f>IF($C79="","",IF(LEN(AY79)&lt;5,"",LOOKUP(AY79,'Betting Systems'!$H$4:$H$35,'Betting Systems'!$I$4:$I$35)))</f>
        <v/>
      </c>
      <c r="BA79" s="125" t="str">
        <f t="shared" si="102"/>
        <v/>
      </c>
      <c r="BC79" s="51">
        <f t="shared" si="89"/>
        <v>9</v>
      </c>
      <c r="BD79" s="255">
        <f t="shared" si="90"/>
        <v>10</v>
      </c>
      <c r="BE79" s="255">
        <f t="shared" si="91"/>
        <v>8</v>
      </c>
      <c r="BF79" s="255">
        <f t="shared" si="92"/>
        <v>9</v>
      </c>
      <c r="BG79" s="255">
        <f t="shared" si="93"/>
        <v>9</v>
      </c>
      <c r="BH79" s="255">
        <f t="shared" si="94"/>
        <v>6</v>
      </c>
      <c r="BI79" s="255">
        <f t="shared" si="95"/>
        <v>11</v>
      </c>
      <c r="BJ79" s="255">
        <f t="shared" si="96"/>
        <v>7</v>
      </c>
      <c r="BK79" s="255">
        <f t="shared" si="97"/>
        <v>7</v>
      </c>
      <c r="BL79" s="31">
        <f t="shared" si="98"/>
        <v>35</v>
      </c>
      <c r="BM79" s="475"/>
      <c r="BN79" s="466"/>
      <c r="BO79" s="476"/>
      <c r="BP79" s="333"/>
      <c r="BQ79" s="302"/>
      <c r="BR79" s="334"/>
      <c r="BS79" s="339">
        <f t="shared" si="79"/>
        <v>0</v>
      </c>
      <c r="BT79" s="343">
        <f t="shared" si="80"/>
        <v>0</v>
      </c>
      <c r="BU79" s="341">
        <f t="shared" si="81"/>
        <v>0</v>
      </c>
      <c r="BV79" s="341">
        <f t="shared" si="82"/>
        <v>0</v>
      </c>
      <c r="BW79" s="344">
        <f t="shared" si="83"/>
        <v>0</v>
      </c>
    </row>
    <row r="80" spans="2:75" x14ac:dyDescent="0.25">
      <c r="B80" s="172">
        <v>75</v>
      </c>
      <c r="C80" s="173" t="str">
        <f>IF(Risk!C96="","",Risk!C96)</f>
        <v/>
      </c>
      <c r="D80" s="174" t="str">
        <f>IF(Risk!D96="","",Risk!D96)</f>
        <v/>
      </c>
      <c r="E80" s="174" t="str">
        <f>IF(Risk!E96="","",Risk!E96)</f>
        <v/>
      </c>
      <c r="F80" s="174" t="str">
        <f>IF(Risk!F96="","",Risk!F96)</f>
        <v/>
      </c>
      <c r="G80" s="174" t="str">
        <f>IF(Risk!G96="","",Risk!G96)</f>
        <v/>
      </c>
      <c r="H80" s="178" t="str">
        <f>IF(Risk!H96="","",Risk!H96)</f>
        <v/>
      </c>
      <c r="I80" s="173" t="str">
        <f t="shared" si="56"/>
        <v/>
      </c>
      <c r="J80" s="174" t="str">
        <f t="shared" si="57"/>
        <v/>
      </c>
      <c r="K80" s="174" t="str">
        <f t="shared" si="58"/>
        <v/>
      </c>
      <c r="L80" s="174" t="str">
        <f t="shared" si="59"/>
        <v/>
      </c>
      <c r="M80" s="174" t="str">
        <f t="shared" si="60"/>
        <v/>
      </c>
      <c r="N80" s="175" t="str">
        <f t="shared" si="61"/>
        <v/>
      </c>
      <c r="O80" s="176" t="str">
        <f t="shared" si="62"/>
        <v/>
      </c>
      <c r="P80" s="177" t="str">
        <f t="shared" si="63"/>
        <v/>
      </c>
      <c r="Q80" s="465" t="str">
        <f t="shared" si="64"/>
        <v/>
      </c>
      <c r="R80" s="464" t="str">
        <f t="shared" si="65"/>
        <v/>
      </c>
      <c r="S80" s="417" t="str">
        <f t="shared" si="66"/>
        <v/>
      </c>
      <c r="T80" s="167" t="str">
        <f>Risk!Q96</f>
        <v/>
      </c>
      <c r="U80" s="485" t="str">
        <f>IF(C80="","",SUM(Risk!I96:K96))</f>
        <v/>
      </c>
      <c r="V80" s="168">
        <f t="shared" si="84"/>
        <v>0</v>
      </c>
      <c r="W80" s="155">
        <f t="shared" si="85"/>
        <v>2805</v>
      </c>
      <c r="X80" s="179">
        <f t="shared" si="86"/>
        <v>0</v>
      </c>
      <c r="Y80" s="180">
        <f t="shared" si="87"/>
        <v>-232.55629054857968</v>
      </c>
      <c r="Z80" s="158">
        <f>Risk!I96</f>
        <v>0</v>
      </c>
      <c r="AA80" s="155">
        <f>Risk!J96</f>
        <v>0</v>
      </c>
      <c r="AB80" s="192">
        <f>Risk!K96</f>
        <v>0</v>
      </c>
      <c r="AC80" s="158">
        <f t="shared" si="67"/>
        <v>0</v>
      </c>
      <c r="AD80" s="155">
        <f t="shared" si="68"/>
        <v>0</v>
      </c>
      <c r="AE80" s="159">
        <f t="shared" si="69"/>
        <v>0</v>
      </c>
      <c r="AF80" s="220">
        <f t="shared" si="70"/>
        <v>0</v>
      </c>
      <c r="AG80" s="193">
        <f t="shared" si="71"/>
        <v>0</v>
      </c>
      <c r="AH80" s="197">
        <f t="shared" si="72"/>
        <v>0</v>
      </c>
      <c r="AI80" s="202">
        <f>CA!$E$5</f>
        <v>0.44624660934359561</v>
      </c>
      <c r="AJ80" s="201">
        <f>CA!$E$4</f>
        <v>0.45859742263276138</v>
      </c>
      <c r="AK80" s="205">
        <f>CA!$E$6</f>
        <v>9.5155968023640194E-2</v>
      </c>
      <c r="AL80" s="215">
        <f t="shared" si="73"/>
        <v>0</v>
      </c>
      <c r="AM80" s="209">
        <f t="shared" si="74"/>
        <v>0</v>
      </c>
      <c r="AN80" s="193">
        <f t="shared" si="75"/>
        <v>0</v>
      </c>
      <c r="AO80" s="180">
        <f t="shared" si="76"/>
        <v>0</v>
      </c>
      <c r="AP80" s="231">
        <f t="shared" si="77"/>
        <v>0</v>
      </c>
      <c r="AQ80" s="139"/>
      <c r="AR80" s="59" t="str">
        <f t="shared" si="78"/>
        <v/>
      </c>
      <c r="AS80" s="51" t="str">
        <f t="shared" si="88"/>
        <v/>
      </c>
      <c r="AT80" s="106" t="str">
        <f>IF(C80="","",IF(LEN(AS80)&lt;2,"",LOOKUP(AS80,'Betting Systems'!$B$4:$B$7,'Betting Systems'!$C$4:$C$7)))</f>
        <v/>
      </c>
      <c r="AU80" s="31" t="str">
        <f t="shared" si="99"/>
        <v/>
      </c>
      <c r="AV80" s="51" t="str">
        <f t="shared" si="100"/>
        <v/>
      </c>
      <c r="AW80" s="106" t="str">
        <f>IF($C80="","",IF(LEN(AV80)&lt;3,"",LOOKUP(AV80,'Betting Systems'!$E$4:$E$11,'Betting Systems'!$F$4:$F$11)))</f>
        <v/>
      </c>
      <c r="AX80" s="52" t="str">
        <f t="shared" si="101"/>
        <v/>
      </c>
      <c r="AY80" s="126" t="str">
        <f t="shared" si="103"/>
        <v/>
      </c>
      <c r="AZ80" s="123" t="str">
        <f>IF($C80="","",IF(LEN(AY80)&lt;5,"",LOOKUP(AY80,'Betting Systems'!$H$4:$H$35,'Betting Systems'!$I$4:$I$35)))</f>
        <v/>
      </c>
      <c r="BA80" s="125" t="str">
        <f t="shared" si="102"/>
        <v/>
      </c>
      <c r="BC80" s="51">
        <f t="shared" si="89"/>
        <v>9</v>
      </c>
      <c r="BD80" s="255">
        <f t="shared" si="90"/>
        <v>10</v>
      </c>
      <c r="BE80" s="255">
        <f t="shared" si="91"/>
        <v>8</v>
      </c>
      <c r="BF80" s="255">
        <f t="shared" si="92"/>
        <v>9</v>
      </c>
      <c r="BG80" s="255">
        <f t="shared" si="93"/>
        <v>9</v>
      </c>
      <c r="BH80" s="255">
        <f t="shared" si="94"/>
        <v>6</v>
      </c>
      <c r="BI80" s="255">
        <f t="shared" si="95"/>
        <v>11</v>
      </c>
      <c r="BJ80" s="255">
        <f t="shared" si="96"/>
        <v>7</v>
      </c>
      <c r="BK80" s="255">
        <f t="shared" si="97"/>
        <v>7</v>
      </c>
      <c r="BL80" s="31">
        <f t="shared" si="98"/>
        <v>35</v>
      </c>
      <c r="BM80" s="475"/>
      <c r="BN80" s="466"/>
      <c r="BO80" s="476"/>
      <c r="BP80" s="333"/>
      <c r="BQ80" s="302"/>
      <c r="BR80" s="334"/>
      <c r="BS80" s="339">
        <f t="shared" si="79"/>
        <v>0</v>
      </c>
      <c r="BT80" s="343">
        <f t="shared" si="80"/>
        <v>0</v>
      </c>
      <c r="BU80" s="341">
        <f t="shared" si="81"/>
        <v>0</v>
      </c>
      <c r="BV80" s="341">
        <f t="shared" si="82"/>
        <v>0</v>
      </c>
      <c r="BW80" s="344">
        <f t="shared" si="83"/>
        <v>0</v>
      </c>
    </row>
    <row r="81" spans="2:75" x14ac:dyDescent="0.25">
      <c r="B81" s="172">
        <v>76</v>
      </c>
      <c r="C81" s="173" t="str">
        <f>IF(Risk!C97="","",Risk!C97)</f>
        <v/>
      </c>
      <c r="D81" s="174" t="str">
        <f>IF(Risk!D97="","",Risk!D97)</f>
        <v/>
      </c>
      <c r="E81" s="174" t="str">
        <f>IF(Risk!E97="","",Risk!E97)</f>
        <v/>
      </c>
      <c r="F81" s="174" t="str">
        <f>IF(Risk!F97="","",Risk!F97)</f>
        <v/>
      </c>
      <c r="G81" s="174" t="str">
        <f>IF(Risk!G97="","",Risk!G97)</f>
        <v/>
      </c>
      <c r="H81" s="178" t="str">
        <f>IF(Risk!H97="","",Risk!H97)</f>
        <v/>
      </c>
      <c r="I81" s="173" t="str">
        <f t="shared" si="56"/>
        <v/>
      </c>
      <c r="J81" s="174" t="str">
        <f t="shared" si="57"/>
        <v/>
      </c>
      <c r="K81" s="174" t="str">
        <f t="shared" si="58"/>
        <v/>
      </c>
      <c r="L81" s="174" t="str">
        <f t="shared" si="59"/>
        <v/>
      </c>
      <c r="M81" s="174" t="str">
        <f t="shared" si="60"/>
        <v/>
      </c>
      <c r="N81" s="175" t="str">
        <f t="shared" si="61"/>
        <v/>
      </c>
      <c r="O81" s="176" t="str">
        <f t="shared" si="62"/>
        <v/>
      </c>
      <c r="P81" s="177" t="str">
        <f t="shared" si="63"/>
        <v/>
      </c>
      <c r="Q81" s="465" t="str">
        <f t="shared" si="64"/>
        <v/>
      </c>
      <c r="R81" s="464" t="str">
        <f t="shared" si="65"/>
        <v/>
      </c>
      <c r="S81" s="417" t="str">
        <f t="shared" si="66"/>
        <v/>
      </c>
      <c r="T81" s="167" t="str">
        <f>Risk!Q97</f>
        <v/>
      </c>
      <c r="U81" s="485" t="str">
        <f>IF(C81="","",SUM(Risk!I97:K97))</f>
        <v/>
      </c>
      <c r="V81" s="168">
        <f t="shared" si="84"/>
        <v>0</v>
      </c>
      <c r="W81" s="155">
        <f t="shared" si="85"/>
        <v>2805</v>
      </c>
      <c r="X81" s="179">
        <f t="shared" si="86"/>
        <v>0</v>
      </c>
      <c r="Y81" s="180">
        <f t="shared" si="87"/>
        <v>-232.55629054857968</v>
      </c>
      <c r="Z81" s="158">
        <f>Risk!I97</f>
        <v>0</v>
      </c>
      <c r="AA81" s="155">
        <f>Risk!J97</f>
        <v>0</v>
      </c>
      <c r="AB81" s="192">
        <f>Risk!K97</f>
        <v>0</v>
      </c>
      <c r="AC81" s="158">
        <f t="shared" si="67"/>
        <v>0</v>
      </c>
      <c r="AD81" s="155">
        <f t="shared" si="68"/>
        <v>0</v>
      </c>
      <c r="AE81" s="159">
        <f t="shared" si="69"/>
        <v>0</v>
      </c>
      <c r="AF81" s="220">
        <f t="shared" si="70"/>
        <v>0</v>
      </c>
      <c r="AG81" s="193">
        <f t="shared" si="71"/>
        <v>0</v>
      </c>
      <c r="AH81" s="197">
        <f t="shared" si="72"/>
        <v>0</v>
      </c>
      <c r="AI81" s="202">
        <f>CA!$E$5</f>
        <v>0.44624660934359561</v>
      </c>
      <c r="AJ81" s="201">
        <f>CA!$E$4</f>
        <v>0.45859742263276138</v>
      </c>
      <c r="AK81" s="205">
        <f>CA!$E$6</f>
        <v>9.5155968023640194E-2</v>
      </c>
      <c r="AL81" s="215">
        <f t="shared" si="73"/>
        <v>0</v>
      </c>
      <c r="AM81" s="209">
        <f t="shared" si="74"/>
        <v>0</v>
      </c>
      <c r="AN81" s="193">
        <f t="shared" si="75"/>
        <v>0</v>
      </c>
      <c r="AO81" s="180">
        <f t="shared" si="76"/>
        <v>0</v>
      </c>
      <c r="AP81" s="231">
        <f t="shared" si="77"/>
        <v>0</v>
      </c>
      <c r="AQ81" s="139"/>
      <c r="AR81" s="59" t="str">
        <f t="shared" si="78"/>
        <v/>
      </c>
      <c r="AS81" s="51" t="str">
        <f t="shared" si="88"/>
        <v/>
      </c>
      <c r="AT81" s="106" t="str">
        <f>IF(C81="","",IF(LEN(AS81)&lt;2,"",LOOKUP(AS81,'Betting Systems'!$B$4:$B$7,'Betting Systems'!$C$4:$C$7)))</f>
        <v/>
      </c>
      <c r="AU81" s="31" t="str">
        <f t="shared" si="99"/>
        <v/>
      </c>
      <c r="AV81" s="51" t="str">
        <f t="shared" si="100"/>
        <v/>
      </c>
      <c r="AW81" s="106" t="str">
        <f>IF($C81="","",IF(LEN(AV81)&lt;3,"",LOOKUP(AV81,'Betting Systems'!$E$4:$E$11,'Betting Systems'!$F$4:$F$11)))</f>
        <v/>
      </c>
      <c r="AX81" s="52" t="str">
        <f t="shared" si="101"/>
        <v/>
      </c>
      <c r="AY81" s="126" t="str">
        <f t="shared" si="103"/>
        <v/>
      </c>
      <c r="AZ81" s="123" t="str">
        <f>IF($C81="","",IF(LEN(AY81)&lt;5,"",LOOKUP(AY81,'Betting Systems'!$H$4:$H$35,'Betting Systems'!$I$4:$I$35)))</f>
        <v/>
      </c>
      <c r="BA81" s="125" t="str">
        <f t="shared" si="102"/>
        <v/>
      </c>
      <c r="BC81" s="51">
        <f t="shared" si="89"/>
        <v>9</v>
      </c>
      <c r="BD81" s="255">
        <f t="shared" si="90"/>
        <v>10</v>
      </c>
      <c r="BE81" s="255">
        <f t="shared" si="91"/>
        <v>8</v>
      </c>
      <c r="BF81" s="255">
        <f t="shared" si="92"/>
        <v>9</v>
      </c>
      <c r="BG81" s="255">
        <f t="shared" si="93"/>
        <v>9</v>
      </c>
      <c r="BH81" s="255">
        <f t="shared" si="94"/>
        <v>6</v>
      </c>
      <c r="BI81" s="255">
        <f t="shared" si="95"/>
        <v>11</v>
      </c>
      <c r="BJ81" s="255">
        <f t="shared" si="96"/>
        <v>7</v>
      </c>
      <c r="BK81" s="255">
        <f t="shared" si="97"/>
        <v>7</v>
      </c>
      <c r="BL81" s="31">
        <f t="shared" si="98"/>
        <v>35</v>
      </c>
      <c r="BM81" s="475"/>
      <c r="BN81" s="466"/>
      <c r="BO81" s="476"/>
      <c r="BP81" s="333"/>
      <c r="BQ81" s="302"/>
      <c r="BR81" s="334"/>
      <c r="BS81" s="339">
        <f t="shared" si="79"/>
        <v>0</v>
      </c>
      <c r="BT81" s="343">
        <f t="shared" si="80"/>
        <v>0</v>
      </c>
      <c r="BU81" s="341">
        <f t="shared" si="81"/>
        <v>0</v>
      </c>
      <c r="BV81" s="341">
        <f t="shared" si="82"/>
        <v>0</v>
      </c>
      <c r="BW81" s="344">
        <f t="shared" si="83"/>
        <v>0</v>
      </c>
    </row>
    <row r="82" spans="2:75" x14ac:dyDescent="0.25">
      <c r="B82" s="172">
        <v>77</v>
      </c>
      <c r="C82" s="173" t="str">
        <f>IF(Risk!C98="","",Risk!C98)</f>
        <v/>
      </c>
      <c r="D82" s="174" t="str">
        <f>IF(Risk!D98="","",Risk!D98)</f>
        <v/>
      </c>
      <c r="E82" s="174" t="str">
        <f>IF(Risk!E98="","",Risk!E98)</f>
        <v/>
      </c>
      <c r="F82" s="174" t="str">
        <f>IF(Risk!F98="","",Risk!F98)</f>
        <v/>
      </c>
      <c r="G82" s="174" t="str">
        <f>IF(Risk!G98="","",Risk!G98)</f>
        <v/>
      </c>
      <c r="H82" s="178" t="str">
        <f>IF(Risk!H98="","",Risk!H98)</f>
        <v/>
      </c>
      <c r="I82" s="173" t="str">
        <f t="shared" si="56"/>
        <v/>
      </c>
      <c r="J82" s="174" t="str">
        <f t="shared" si="57"/>
        <v/>
      </c>
      <c r="K82" s="174" t="str">
        <f t="shared" si="58"/>
        <v/>
      </c>
      <c r="L82" s="174" t="str">
        <f t="shared" si="59"/>
        <v/>
      </c>
      <c r="M82" s="174" t="str">
        <f t="shared" si="60"/>
        <v/>
      </c>
      <c r="N82" s="175" t="str">
        <f t="shared" si="61"/>
        <v/>
      </c>
      <c r="O82" s="176" t="str">
        <f t="shared" si="62"/>
        <v/>
      </c>
      <c r="P82" s="177" t="str">
        <f t="shared" si="63"/>
        <v/>
      </c>
      <c r="Q82" s="465" t="str">
        <f t="shared" si="64"/>
        <v/>
      </c>
      <c r="R82" s="464" t="str">
        <f t="shared" si="65"/>
        <v/>
      </c>
      <c r="S82" s="417" t="str">
        <f t="shared" si="66"/>
        <v/>
      </c>
      <c r="T82" s="167" t="str">
        <f>Risk!Q98</f>
        <v/>
      </c>
      <c r="U82" s="485" t="str">
        <f>IF(C82="","",SUM(Risk!I98:K98))</f>
        <v/>
      </c>
      <c r="V82" s="168">
        <f t="shared" si="84"/>
        <v>0</v>
      </c>
      <c r="W82" s="155">
        <f t="shared" si="85"/>
        <v>2805</v>
      </c>
      <c r="X82" s="179">
        <f t="shared" si="86"/>
        <v>0</v>
      </c>
      <c r="Y82" s="180">
        <f t="shared" si="87"/>
        <v>-232.55629054857968</v>
      </c>
      <c r="Z82" s="158">
        <f>Risk!I98</f>
        <v>0</v>
      </c>
      <c r="AA82" s="155">
        <f>Risk!J98</f>
        <v>0</v>
      </c>
      <c r="AB82" s="192">
        <f>Risk!K98</f>
        <v>0</v>
      </c>
      <c r="AC82" s="158">
        <f t="shared" si="67"/>
        <v>0</v>
      </c>
      <c r="AD82" s="155">
        <f t="shared" si="68"/>
        <v>0</v>
      </c>
      <c r="AE82" s="159">
        <f t="shared" si="69"/>
        <v>0</v>
      </c>
      <c r="AF82" s="220">
        <f t="shared" si="70"/>
        <v>0</v>
      </c>
      <c r="AG82" s="193">
        <f t="shared" si="71"/>
        <v>0</v>
      </c>
      <c r="AH82" s="197">
        <f t="shared" si="72"/>
        <v>0</v>
      </c>
      <c r="AI82" s="202">
        <f>CA!$E$5</f>
        <v>0.44624660934359561</v>
      </c>
      <c r="AJ82" s="201">
        <f>CA!$E$4</f>
        <v>0.45859742263276138</v>
      </c>
      <c r="AK82" s="205">
        <f>CA!$E$6</f>
        <v>9.5155968023640194E-2</v>
      </c>
      <c r="AL82" s="215">
        <f t="shared" si="73"/>
        <v>0</v>
      </c>
      <c r="AM82" s="209">
        <f t="shared" si="74"/>
        <v>0</v>
      </c>
      <c r="AN82" s="193">
        <f t="shared" si="75"/>
        <v>0</v>
      </c>
      <c r="AO82" s="180">
        <f t="shared" si="76"/>
        <v>0</v>
      </c>
      <c r="AP82" s="231">
        <f t="shared" si="77"/>
        <v>0</v>
      </c>
      <c r="AQ82" s="139"/>
      <c r="AR82" s="59" t="str">
        <f t="shared" si="78"/>
        <v/>
      </c>
      <c r="AS82" s="51" t="str">
        <f t="shared" si="88"/>
        <v/>
      </c>
      <c r="AT82" s="106" t="str">
        <f>IF(C82="","",IF(LEN(AS82)&lt;2,"",LOOKUP(AS82,'Betting Systems'!$B$4:$B$7,'Betting Systems'!$C$4:$C$7)))</f>
        <v/>
      </c>
      <c r="AU82" s="31" t="str">
        <f t="shared" si="99"/>
        <v/>
      </c>
      <c r="AV82" s="51" t="str">
        <f t="shared" si="100"/>
        <v/>
      </c>
      <c r="AW82" s="106" t="str">
        <f>IF($C82="","",IF(LEN(AV82)&lt;3,"",LOOKUP(AV82,'Betting Systems'!$E$4:$E$11,'Betting Systems'!$F$4:$F$11)))</f>
        <v/>
      </c>
      <c r="AX82" s="52" t="str">
        <f t="shared" si="101"/>
        <v/>
      </c>
      <c r="AY82" s="126" t="str">
        <f t="shared" si="103"/>
        <v/>
      </c>
      <c r="AZ82" s="123" t="str">
        <f>IF($C82="","",IF(LEN(AY82)&lt;5,"",LOOKUP(AY82,'Betting Systems'!$H$4:$H$35,'Betting Systems'!$I$4:$I$35)))</f>
        <v/>
      </c>
      <c r="BA82" s="125" t="str">
        <f t="shared" si="102"/>
        <v/>
      </c>
      <c r="BC82" s="51">
        <f t="shared" si="89"/>
        <v>9</v>
      </c>
      <c r="BD82" s="255">
        <f t="shared" si="90"/>
        <v>10</v>
      </c>
      <c r="BE82" s="255">
        <f t="shared" si="91"/>
        <v>8</v>
      </c>
      <c r="BF82" s="255">
        <f t="shared" si="92"/>
        <v>9</v>
      </c>
      <c r="BG82" s="255">
        <f t="shared" si="93"/>
        <v>9</v>
      </c>
      <c r="BH82" s="255">
        <f t="shared" si="94"/>
        <v>6</v>
      </c>
      <c r="BI82" s="255">
        <f t="shared" si="95"/>
        <v>11</v>
      </c>
      <c r="BJ82" s="255">
        <f t="shared" si="96"/>
        <v>7</v>
      </c>
      <c r="BK82" s="255">
        <f t="shared" si="97"/>
        <v>7</v>
      </c>
      <c r="BL82" s="31">
        <f t="shared" si="98"/>
        <v>35</v>
      </c>
      <c r="BM82" s="475"/>
      <c r="BN82" s="466"/>
      <c r="BO82" s="476"/>
      <c r="BP82" s="333"/>
      <c r="BQ82" s="302"/>
      <c r="BR82" s="334"/>
      <c r="BS82" s="339">
        <f t="shared" si="79"/>
        <v>0</v>
      </c>
      <c r="BT82" s="343">
        <f t="shared" si="80"/>
        <v>0</v>
      </c>
      <c r="BU82" s="341">
        <f t="shared" si="81"/>
        <v>0</v>
      </c>
      <c r="BV82" s="341">
        <f t="shared" si="82"/>
        <v>0</v>
      </c>
      <c r="BW82" s="344">
        <f t="shared" si="83"/>
        <v>0</v>
      </c>
    </row>
    <row r="83" spans="2:75" x14ac:dyDescent="0.25">
      <c r="B83" s="172">
        <v>78</v>
      </c>
      <c r="C83" s="173" t="str">
        <f>IF(Risk!C99="","",Risk!C99)</f>
        <v/>
      </c>
      <c r="D83" s="174" t="str">
        <f>IF(Risk!D99="","",Risk!D99)</f>
        <v/>
      </c>
      <c r="E83" s="174" t="str">
        <f>IF(Risk!E99="","",Risk!E99)</f>
        <v/>
      </c>
      <c r="F83" s="174" t="str">
        <f>IF(Risk!F99="","",Risk!F99)</f>
        <v/>
      </c>
      <c r="G83" s="174" t="str">
        <f>IF(Risk!G99="","",Risk!G99)</f>
        <v/>
      </c>
      <c r="H83" s="178" t="str">
        <f>IF(Risk!H99="","",Risk!H99)</f>
        <v/>
      </c>
      <c r="I83" s="173" t="str">
        <f t="shared" si="56"/>
        <v/>
      </c>
      <c r="J83" s="174" t="str">
        <f t="shared" si="57"/>
        <v/>
      </c>
      <c r="K83" s="174" t="str">
        <f t="shared" si="58"/>
        <v/>
      </c>
      <c r="L83" s="174" t="str">
        <f t="shared" si="59"/>
        <v/>
      </c>
      <c r="M83" s="174" t="str">
        <f t="shared" si="60"/>
        <v/>
      </c>
      <c r="N83" s="175" t="str">
        <f t="shared" si="61"/>
        <v/>
      </c>
      <c r="O83" s="176" t="str">
        <f t="shared" si="62"/>
        <v/>
      </c>
      <c r="P83" s="177" t="str">
        <f t="shared" si="63"/>
        <v/>
      </c>
      <c r="Q83" s="465" t="str">
        <f t="shared" si="64"/>
        <v/>
      </c>
      <c r="R83" s="464" t="str">
        <f t="shared" si="65"/>
        <v/>
      </c>
      <c r="S83" s="417" t="str">
        <f t="shared" si="66"/>
        <v/>
      </c>
      <c r="T83" s="167" t="str">
        <f>Risk!Q99</f>
        <v/>
      </c>
      <c r="U83" s="485" t="str">
        <f>IF(C83="","",SUM(Risk!I99:K99))</f>
        <v/>
      </c>
      <c r="V83" s="168">
        <f t="shared" si="84"/>
        <v>0</v>
      </c>
      <c r="W83" s="155">
        <f t="shared" si="85"/>
        <v>2805</v>
      </c>
      <c r="X83" s="179">
        <f t="shared" si="86"/>
        <v>0</v>
      </c>
      <c r="Y83" s="180">
        <f t="shared" si="87"/>
        <v>-232.55629054857968</v>
      </c>
      <c r="Z83" s="158">
        <f>Risk!I99</f>
        <v>0</v>
      </c>
      <c r="AA83" s="155">
        <f>Risk!J99</f>
        <v>0</v>
      </c>
      <c r="AB83" s="192">
        <f>Risk!K99</f>
        <v>0</v>
      </c>
      <c r="AC83" s="158">
        <f t="shared" si="67"/>
        <v>0</v>
      </c>
      <c r="AD83" s="155">
        <f t="shared" si="68"/>
        <v>0</v>
      </c>
      <c r="AE83" s="159">
        <f t="shared" si="69"/>
        <v>0</v>
      </c>
      <c r="AF83" s="220">
        <f t="shared" si="70"/>
        <v>0</v>
      </c>
      <c r="AG83" s="193">
        <f t="shared" si="71"/>
        <v>0</v>
      </c>
      <c r="AH83" s="197">
        <f t="shared" si="72"/>
        <v>0</v>
      </c>
      <c r="AI83" s="202">
        <f>CA!$E$5</f>
        <v>0.44624660934359561</v>
      </c>
      <c r="AJ83" s="201">
        <f>CA!$E$4</f>
        <v>0.45859742263276138</v>
      </c>
      <c r="AK83" s="205">
        <f>CA!$E$6</f>
        <v>9.5155968023640194E-2</v>
      </c>
      <c r="AL83" s="215">
        <f t="shared" si="73"/>
        <v>0</v>
      </c>
      <c r="AM83" s="209">
        <f t="shared" si="74"/>
        <v>0</v>
      </c>
      <c r="AN83" s="193">
        <f t="shared" si="75"/>
        <v>0</v>
      </c>
      <c r="AO83" s="180">
        <f t="shared" si="76"/>
        <v>0</v>
      </c>
      <c r="AP83" s="231">
        <f t="shared" si="77"/>
        <v>0</v>
      </c>
      <c r="AQ83" s="139"/>
      <c r="AR83" s="59" t="str">
        <f t="shared" si="78"/>
        <v/>
      </c>
      <c r="AS83" s="51" t="str">
        <f t="shared" si="88"/>
        <v/>
      </c>
      <c r="AT83" s="106" t="str">
        <f>IF(C83="","",IF(LEN(AS83)&lt;2,"",LOOKUP(AS83,'Betting Systems'!$B$4:$B$7,'Betting Systems'!$C$4:$C$7)))</f>
        <v/>
      </c>
      <c r="AU83" s="31" t="str">
        <f t="shared" si="99"/>
        <v/>
      </c>
      <c r="AV83" s="51" t="str">
        <f t="shared" si="100"/>
        <v/>
      </c>
      <c r="AW83" s="106" t="str">
        <f>IF($C83="","",IF(LEN(AV83)&lt;3,"",LOOKUP(AV83,'Betting Systems'!$E$4:$E$11,'Betting Systems'!$F$4:$F$11)))</f>
        <v/>
      </c>
      <c r="AX83" s="52" t="str">
        <f t="shared" si="101"/>
        <v/>
      </c>
      <c r="AY83" s="126" t="str">
        <f t="shared" si="103"/>
        <v/>
      </c>
      <c r="AZ83" s="123" t="str">
        <f>IF($C83="","",IF(LEN(AY83)&lt;5,"",LOOKUP(AY83,'Betting Systems'!$H$4:$H$35,'Betting Systems'!$I$4:$I$35)))</f>
        <v/>
      </c>
      <c r="BA83" s="125" t="str">
        <f t="shared" si="102"/>
        <v/>
      </c>
      <c r="BC83" s="51">
        <f t="shared" si="89"/>
        <v>9</v>
      </c>
      <c r="BD83" s="255">
        <f t="shared" si="90"/>
        <v>10</v>
      </c>
      <c r="BE83" s="255">
        <f t="shared" si="91"/>
        <v>8</v>
      </c>
      <c r="BF83" s="255">
        <f t="shared" si="92"/>
        <v>9</v>
      </c>
      <c r="BG83" s="255">
        <f t="shared" si="93"/>
        <v>9</v>
      </c>
      <c r="BH83" s="255">
        <f t="shared" si="94"/>
        <v>6</v>
      </c>
      <c r="BI83" s="255">
        <f t="shared" si="95"/>
        <v>11</v>
      </c>
      <c r="BJ83" s="255">
        <f t="shared" si="96"/>
        <v>7</v>
      </c>
      <c r="BK83" s="255">
        <f t="shared" si="97"/>
        <v>7</v>
      </c>
      <c r="BL83" s="31">
        <f t="shared" si="98"/>
        <v>35</v>
      </c>
      <c r="BM83" s="475"/>
      <c r="BN83" s="466"/>
      <c r="BO83" s="476"/>
      <c r="BP83" s="333"/>
      <c r="BQ83" s="302"/>
      <c r="BR83" s="334"/>
      <c r="BS83" s="339">
        <f t="shared" si="79"/>
        <v>0</v>
      </c>
      <c r="BT83" s="343">
        <f t="shared" si="80"/>
        <v>0</v>
      </c>
      <c r="BU83" s="341">
        <f t="shared" si="81"/>
        <v>0</v>
      </c>
      <c r="BV83" s="341">
        <f t="shared" si="82"/>
        <v>0</v>
      </c>
      <c r="BW83" s="344">
        <f t="shared" si="83"/>
        <v>0</v>
      </c>
    </row>
    <row r="84" spans="2:75" x14ac:dyDescent="0.25">
      <c r="B84" s="172">
        <v>79</v>
      </c>
      <c r="C84" s="173" t="str">
        <f>IF(Risk!C100="","",Risk!C100)</f>
        <v/>
      </c>
      <c r="D84" s="174" t="str">
        <f>IF(Risk!D100="","",Risk!D100)</f>
        <v/>
      </c>
      <c r="E84" s="174" t="str">
        <f>IF(Risk!E100="","",Risk!E100)</f>
        <v/>
      </c>
      <c r="F84" s="174" t="str">
        <f>IF(Risk!F100="","",Risk!F100)</f>
        <v/>
      </c>
      <c r="G84" s="174" t="str">
        <f>IF(Risk!G100="","",Risk!G100)</f>
        <v/>
      </c>
      <c r="H84" s="178" t="str">
        <f>IF(Risk!H100="","",Risk!H100)</f>
        <v/>
      </c>
      <c r="I84" s="173" t="str">
        <f t="shared" si="56"/>
        <v/>
      </c>
      <c r="J84" s="174" t="str">
        <f t="shared" si="57"/>
        <v/>
      </c>
      <c r="K84" s="174" t="str">
        <f t="shared" si="58"/>
        <v/>
      </c>
      <c r="L84" s="174" t="str">
        <f t="shared" si="59"/>
        <v/>
      </c>
      <c r="M84" s="174" t="str">
        <f t="shared" si="60"/>
        <v/>
      </c>
      <c r="N84" s="175" t="str">
        <f t="shared" si="61"/>
        <v/>
      </c>
      <c r="O84" s="176" t="str">
        <f t="shared" si="62"/>
        <v/>
      </c>
      <c r="P84" s="177" t="str">
        <f t="shared" si="63"/>
        <v/>
      </c>
      <c r="Q84" s="465" t="str">
        <f t="shared" si="64"/>
        <v/>
      </c>
      <c r="R84" s="464" t="str">
        <f t="shared" si="65"/>
        <v/>
      </c>
      <c r="S84" s="417" t="str">
        <f t="shared" si="66"/>
        <v/>
      </c>
      <c r="T84" s="167" t="str">
        <f>Risk!Q100</f>
        <v/>
      </c>
      <c r="U84" s="485" t="str">
        <f>IF(C84="","",SUM(Risk!I100:K100))</f>
        <v/>
      </c>
      <c r="V84" s="168">
        <f t="shared" si="84"/>
        <v>0</v>
      </c>
      <c r="W84" s="155">
        <f t="shared" si="85"/>
        <v>2805</v>
      </c>
      <c r="X84" s="179">
        <f t="shared" si="86"/>
        <v>0</v>
      </c>
      <c r="Y84" s="180">
        <f t="shared" si="87"/>
        <v>-232.55629054857968</v>
      </c>
      <c r="Z84" s="158">
        <f>Risk!I100</f>
        <v>0</v>
      </c>
      <c r="AA84" s="155">
        <f>Risk!J100</f>
        <v>0</v>
      </c>
      <c r="AB84" s="192">
        <f>Risk!K100</f>
        <v>0</v>
      </c>
      <c r="AC84" s="158">
        <f t="shared" si="67"/>
        <v>0</v>
      </c>
      <c r="AD84" s="155">
        <f t="shared" si="68"/>
        <v>0</v>
      </c>
      <c r="AE84" s="159">
        <f t="shared" si="69"/>
        <v>0</v>
      </c>
      <c r="AF84" s="220">
        <f t="shared" si="70"/>
        <v>0</v>
      </c>
      <c r="AG84" s="193">
        <f t="shared" si="71"/>
        <v>0</v>
      </c>
      <c r="AH84" s="197">
        <f t="shared" si="72"/>
        <v>0</v>
      </c>
      <c r="AI84" s="202">
        <f>CA!$E$5</f>
        <v>0.44624660934359561</v>
      </c>
      <c r="AJ84" s="201">
        <f>CA!$E$4</f>
        <v>0.45859742263276138</v>
      </c>
      <c r="AK84" s="205">
        <f>CA!$E$6</f>
        <v>9.5155968023640194E-2</v>
      </c>
      <c r="AL84" s="215">
        <f t="shared" si="73"/>
        <v>0</v>
      </c>
      <c r="AM84" s="209">
        <f t="shared" si="74"/>
        <v>0</v>
      </c>
      <c r="AN84" s="193">
        <f t="shared" si="75"/>
        <v>0</v>
      </c>
      <c r="AO84" s="180">
        <f t="shared" si="76"/>
        <v>0</v>
      </c>
      <c r="AP84" s="231">
        <f t="shared" si="77"/>
        <v>0</v>
      </c>
      <c r="AQ84" s="139"/>
      <c r="AR84" s="59" t="str">
        <f t="shared" si="78"/>
        <v/>
      </c>
      <c r="AS84" s="51" t="str">
        <f t="shared" si="88"/>
        <v/>
      </c>
      <c r="AT84" s="106" t="str">
        <f>IF(C84="","",IF(LEN(AS84)&lt;2,"",LOOKUP(AS84,'Betting Systems'!$B$4:$B$7,'Betting Systems'!$C$4:$C$7)))</f>
        <v/>
      </c>
      <c r="AU84" s="31" t="str">
        <f t="shared" si="99"/>
        <v/>
      </c>
      <c r="AV84" s="51" t="str">
        <f t="shared" si="100"/>
        <v/>
      </c>
      <c r="AW84" s="106" t="str">
        <f>IF($C84="","",IF(LEN(AV84)&lt;3,"",LOOKUP(AV84,'Betting Systems'!$E$4:$E$11,'Betting Systems'!$F$4:$F$11)))</f>
        <v/>
      </c>
      <c r="AX84" s="52" t="str">
        <f t="shared" si="101"/>
        <v/>
      </c>
      <c r="AY84" s="126" t="str">
        <f t="shared" si="103"/>
        <v/>
      </c>
      <c r="AZ84" s="123" t="str">
        <f>IF($C84="","",IF(LEN(AY84)&lt;5,"",LOOKUP(AY84,'Betting Systems'!$H$4:$H$35,'Betting Systems'!$I$4:$I$35)))</f>
        <v/>
      </c>
      <c r="BA84" s="125" t="str">
        <f t="shared" si="102"/>
        <v/>
      </c>
      <c r="BC84" s="51">
        <f t="shared" si="89"/>
        <v>9</v>
      </c>
      <c r="BD84" s="255">
        <f t="shared" si="90"/>
        <v>10</v>
      </c>
      <c r="BE84" s="255">
        <f t="shared" si="91"/>
        <v>8</v>
      </c>
      <c r="BF84" s="255">
        <f t="shared" si="92"/>
        <v>9</v>
      </c>
      <c r="BG84" s="255">
        <f t="shared" si="93"/>
        <v>9</v>
      </c>
      <c r="BH84" s="255">
        <f t="shared" si="94"/>
        <v>6</v>
      </c>
      <c r="BI84" s="255">
        <f t="shared" si="95"/>
        <v>11</v>
      </c>
      <c r="BJ84" s="255">
        <f t="shared" si="96"/>
        <v>7</v>
      </c>
      <c r="BK84" s="255">
        <f t="shared" si="97"/>
        <v>7</v>
      </c>
      <c r="BL84" s="31">
        <f t="shared" si="98"/>
        <v>35</v>
      </c>
      <c r="BM84" s="475"/>
      <c r="BN84" s="466"/>
      <c r="BO84" s="476"/>
      <c r="BP84" s="333"/>
      <c r="BQ84" s="302"/>
      <c r="BR84" s="334"/>
      <c r="BS84" s="339">
        <f t="shared" si="79"/>
        <v>0</v>
      </c>
      <c r="BT84" s="343">
        <f t="shared" si="80"/>
        <v>0</v>
      </c>
      <c r="BU84" s="341">
        <f t="shared" si="81"/>
        <v>0</v>
      </c>
      <c r="BV84" s="341">
        <f t="shared" si="82"/>
        <v>0</v>
      </c>
      <c r="BW84" s="344">
        <f t="shared" si="83"/>
        <v>0</v>
      </c>
    </row>
    <row r="85" spans="2:75" x14ac:dyDescent="0.25">
      <c r="B85" s="172">
        <v>80</v>
      </c>
      <c r="C85" s="173" t="str">
        <f>IF(Risk!C101="","",Risk!C101)</f>
        <v/>
      </c>
      <c r="D85" s="174" t="str">
        <f>IF(Risk!D101="","",Risk!D101)</f>
        <v/>
      </c>
      <c r="E85" s="174" t="str">
        <f>IF(Risk!E101="","",Risk!E101)</f>
        <v/>
      </c>
      <c r="F85" s="174" t="str">
        <f>IF(Risk!F101="","",Risk!F101)</f>
        <v/>
      </c>
      <c r="G85" s="174" t="str">
        <f>IF(Risk!G101="","",Risk!G101)</f>
        <v/>
      </c>
      <c r="H85" s="178" t="str">
        <f>IF(Risk!H101="","",Risk!H101)</f>
        <v/>
      </c>
      <c r="I85" s="173" t="str">
        <f t="shared" si="56"/>
        <v/>
      </c>
      <c r="J85" s="174" t="str">
        <f t="shared" si="57"/>
        <v/>
      </c>
      <c r="K85" s="174" t="str">
        <f t="shared" si="58"/>
        <v/>
      </c>
      <c r="L85" s="174" t="str">
        <f t="shared" si="59"/>
        <v/>
      </c>
      <c r="M85" s="174" t="str">
        <f t="shared" si="60"/>
        <v/>
      </c>
      <c r="N85" s="175" t="str">
        <f t="shared" si="61"/>
        <v/>
      </c>
      <c r="O85" s="176" t="str">
        <f t="shared" si="62"/>
        <v/>
      </c>
      <c r="P85" s="177" t="str">
        <f t="shared" si="63"/>
        <v/>
      </c>
      <c r="Q85" s="465" t="str">
        <f t="shared" si="64"/>
        <v/>
      </c>
      <c r="R85" s="464" t="str">
        <f t="shared" si="65"/>
        <v/>
      </c>
      <c r="S85" s="417" t="str">
        <f t="shared" si="66"/>
        <v/>
      </c>
      <c r="T85" s="167" t="str">
        <f>Risk!Q101</f>
        <v/>
      </c>
      <c r="U85" s="485" t="str">
        <f>IF(C85="","",SUM(Risk!I101:K101))</f>
        <v/>
      </c>
      <c r="V85" s="168">
        <f t="shared" si="84"/>
        <v>0</v>
      </c>
      <c r="W85" s="155">
        <f t="shared" si="85"/>
        <v>2805</v>
      </c>
      <c r="X85" s="179">
        <f t="shared" si="86"/>
        <v>0</v>
      </c>
      <c r="Y85" s="180">
        <f t="shared" si="87"/>
        <v>-232.55629054857968</v>
      </c>
      <c r="Z85" s="158">
        <f>Risk!I101</f>
        <v>0</v>
      </c>
      <c r="AA85" s="155">
        <f>Risk!J101</f>
        <v>0</v>
      </c>
      <c r="AB85" s="192">
        <f>Risk!K101</f>
        <v>0</v>
      </c>
      <c r="AC85" s="158">
        <f t="shared" si="67"/>
        <v>0</v>
      </c>
      <c r="AD85" s="155">
        <f t="shared" si="68"/>
        <v>0</v>
      </c>
      <c r="AE85" s="159">
        <f t="shared" si="69"/>
        <v>0</v>
      </c>
      <c r="AF85" s="220">
        <f t="shared" si="70"/>
        <v>0</v>
      </c>
      <c r="AG85" s="193">
        <f t="shared" si="71"/>
        <v>0</v>
      </c>
      <c r="AH85" s="197">
        <f t="shared" si="72"/>
        <v>0</v>
      </c>
      <c r="AI85" s="202">
        <f>CA!$E$5</f>
        <v>0.44624660934359561</v>
      </c>
      <c r="AJ85" s="201">
        <f>CA!$E$4</f>
        <v>0.45859742263276138</v>
      </c>
      <c r="AK85" s="205">
        <f>CA!$E$6</f>
        <v>9.5155968023640194E-2</v>
      </c>
      <c r="AL85" s="215">
        <f t="shared" si="73"/>
        <v>0</v>
      </c>
      <c r="AM85" s="209">
        <f t="shared" si="74"/>
        <v>0</v>
      </c>
      <c r="AN85" s="193">
        <f t="shared" si="75"/>
        <v>0</v>
      </c>
      <c r="AO85" s="180">
        <f t="shared" si="76"/>
        <v>0</v>
      </c>
      <c r="AP85" s="231">
        <f t="shared" si="77"/>
        <v>0</v>
      </c>
      <c r="AQ85" s="139"/>
      <c r="AR85" s="59" t="str">
        <f t="shared" si="78"/>
        <v/>
      </c>
      <c r="AS85" s="51" t="str">
        <f t="shared" si="88"/>
        <v/>
      </c>
      <c r="AT85" s="106" t="str">
        <f>IF(C85="","",IF(LEN(AS85)&lt;2,"",LOOKUP(AS85,'Betting Systems'!$B$4:$B$7,'Betting Systems'!$C$4:$C$7)))</f>
        <v/>
      </c>
      <c r="AU85" s="31" t="str">
        <f t="shared" si="99"/>
        <v/>
      </c>
      <c r="AV85" s="51" t="str">
        <f t="shared" si="100"/>
        <v/>
      </c>
      <c r="AW85" s="106" t="str">
        <f>IF($C85="","",IF(LEN(AV85)&lt;3,"",LOOKUP(AV85,'Betting Systems'!$E$4:$E$11,'Betting Systems'!$F$4:$F$11)))</f>
        <v/>
      </c>
      <c r="AX85" s="52" t="str">
        <f t="shared" si="101"/>
        <v/>
      </c>
      <c r="AY85" s="126" t="str">
        <f t="shared" si="103"/>
        <v/>
      </c>
      <c r="AZ85" s="123" t="str">
        <f>IF($C85="","",IF(LEN(AY85)&lt;5,"",LOOKUP(AY85,'Betting Systems'!$H$4:$H$35,'Betting Systems'!$I$4:$I$35)))</f>
        <v/>
      </c>
      <c r="BA85" s="125" t="str">
        <f t="shared" si="102"/>
        <v/>
      </c>
      <c r="BC85" s="51">
        <f t="shared" si="89"/>
        <v>9</v>
      </c>
      <c r="BD85" s="255">
        <f t="shared" si="90"/>
        <v>10</v>
      </c>
      <c r="BE85" s="255">
        <f t="shared" si="91"/>
        <v>8</v>
      </c>
      <c r="BF85" s="255">
        <f t="shared" si="92"/>
        <v>9</v>
      </c>
      <c r="BG85" s="255">
        <f t="shared" si="93"/>
        <v>9</v>
      </c>
      <c r="BH85" s="255">
        <f t="shared" si="94"/>
        <v>6</v>
      </c>
      <c r="BI85" s="255">
        <f t="shared" si="95"/>
        <v>11</v>
      </c>
      <c r="BJ85" s="255">
        <f t="shared" si="96"/>
        <v>7</v>
      </c>
      <c r="BK85" s="255">
        <f t="shared" si="97"/>
        <v>7</v>
      </c>
      <c r="BL85" s="31">
        <f t="shared" si="98"/>
        <v>35</v>
      </c>
      <c r="BM85" s="475"/>
      <c r="BN85" s="466"/>
      <c r="BO85" s="476"/>
      <c r="BP85" s="333"/>
      <c r="BQ85" s="302"/>
      <c r="BR85" s="334"/>
      <c r="BS85" s="339">
        <f t="shared" si="79"/>
        <v>0</v>
      </c>
      <c r="BT85" s="343">
        <f t="shared" si="80"/>
        <v>0</v>
      </c>
      <c r="BU85" s="341">
        <f t="shared" si="81"/>
        <v>0</v>
      </c>
      <c r="BV85" s="341">
        <f t="shared" si="82"/>
        <v>0</v>
      </c>
      <c r="BW85" s="344">
        <f t="shared" si="83"/>
        <v>0</v>
      </c>
    </row>
    <row r="86" spans="2:75" x14ac:dyDescent="0.25">
      <c r="B86" s="172">
        <v>81</v>
      </c>
      <c r="C86" s="173" t="str">
        <f>IF(Risk!C102="","",Risk!C102)</f>
        <v/>
      </c>
      <c r="D86" s="174" t="str">
        <f>IF(Risk!D102="","",Risk!D102)</f>
        <v/>
      </c>
      <c r="E86" s="174" t="str">
        <f>IF(Risk!E102="","",Risk!E102)</f>
        <v/>
      </c>
      <c r="F86" s="174" t="str">
        <f>IF(Risk!F102="","",Risk!F102)</f>
        <v/>
      </c>
      <c r="G86" s="174" t="str">
        <f>IF(Risk!G102="","",Risk!G102)</f>
        <v/>
      </c>
      <c r="H86" s="178" t="str">
        <f>IF(Risk!H102="","",Risk!H102)</f>
        <v/>
      </c>
      <c r="I86" s="173" t="str">
        <f t="shared" si="56"/>
        <v/>
      </c>
      <c r="J86" s="174" t="str">
        <f t="shared" si="57"/>
        <v/>
      </c>
      <c r="K86" s="174" t="str">
        <f t="shared" si="58"/>
        <v/>
      </c>
      <c r="L86" s="174" t="str">
        <f t="shared" si="59"/>
        <v/>
      </c>
      <c r="M86" s="174" t="str">
        <f t="shared" si="60"/>
        <v/>
      </c>
      <c r="N86" s="175" t="str">
        <f t="shared" si="61"/>
        <v/>
      </c>
      <c r="O86" s="176" t="str">
        <f t="shared" si="62"/>
        <v/>
      </c>
      <c r="P86" s="177" t="str">
        <f t="shared" si="63"/>
        <v/>
      </c>
      <c r="Q86" s="465" t="str">
        <f t="shared" si="64"/>
        <v/>
      </c>
      <c r="R86" s="464" t="str">
        <f t="shared" si="65"/>
        <v/>
      </c>
      <c r="S86" s="417" t="str">
        <f t="shared" si="66"/>
        <v/>
      </c>
      <c r="T86" s="167" t="str">
        <f>Risk!Q102</f>
        <v/>
      </c>
      <c r="U86" s="485" t="str">
        <f>IF(C86="","",SUM(Risk!I102:K102))</f>
        <v/>
      </c>
      <c r="V86" s="168">
        <f t="shared" si="84"/>
        <v>0</v>
      </c>
      <c r="W86" s="155">
        <f t="shared" si="85"/>
        <v>2805</v>
      </c>
      <c r="X86" s="179">
        <f t="shared" si="86"/>
        <v>0</v>
      </c>
      <c r="Y86" s="180">
        <f t="shared" si="87"/>
        <v>-232.55629054857968</v>
      </c>
      <c r="Z86" s="158">
        <f>Risk!I102</f>
        <v>0</v>
      </c>
      <c r="AA86" s="155">
        <f>Risk!J102</f>
        <v>0</v>
      </c>
      <c r="AB86" s="192">
        <f>Risk!K102</f>
        <v>0</v>
      </c>
      <c r="AC86" s="158">
        <f t="shared" si="67"/>
        <v>0</v>
      </c>
      <c r="AD86" s="155">
        <f t="shared" si="68"/>
        <v>0</v>
      </c>
      <c r="AE86" s="159">
        <f t="shared" si="69"/>
        <v>0</v>
      </c>
      <c r="AF86" s="220">
        <f t="shared" si="70"/>
        <v>0</v>
      </c>
      <c r="AG86" s="193">
        <f t="shared" si="71"/>
        <v>0</v>
      </c>
      <c r="AH86" s="197">
        <f t="shared" si="72"/>
        <v>0</v>
      </c>
      <c r="AI86" s="202">
        <f>CA!$E$5</f>
        <v>0.44624660934359561</v>
      </c>
      <c r="AJ86" s="201">
        <f>CA!$E$4</f>
        <v>0.45859742263276138</v>
      </c>
      <c r="AK86" s="205">
        <f>CA!$E$6</f>
        <v>9.5155968023640194E-2</v>
      </c>
      <c r="AL86" s="215">
        <f t="shared" si="73"/>
        <v>0</v>
      </c>
      <c r="AM86" s="209">
        <f t="shared" si="74"/>
        <v>0</v>
      </c>
      <c r="AN86" s="193">
        <f t="shared" si="75"/>
        <v>0</v>
      </c>
      <c r="AO86" s="180">
        <f t="shared" si="76"/>
        <v>0</v>
      </c>
      <c r="AP86" s="231">
        <f t="shared" si="77"/>
        <v>0</v>
      </c>
      <c r="AQ86" s="139"/>
      <c r="AR86" s="59" t="str">
        <f t="shared" si="78"/>
        <v/>
      </c>
      <c r="AS86" s="51" t="str">
        <f t="shared" si="88"/>
        <v/>
      </c>
      <c r="AT86" s="106" t="str">
        <f>IF(C86="","",IF(LEN(AS86)&lt;2,"",LOOKUP(AS86,'Betting Systems'!$B$4:$B$7,'Betting Systems'!$C$4:$C$7)))</f>
        <v/>
      </c>
      <c r="AU86" s="31" t="str">
        <f t="shared" si="99"/>
        <v/>
      </c>
      <c r="AV86" s="51" t="str">
        <f t="shared" si="100"/>
        <v/>
      </c>
      <c r="AW86" s="106" t="str">
        <f>IF($C86="","",IF(LEN(AV86)&lt;3,"",LOOKUP(AV86,'Betting Systems'!$E$4:$E$11,'Betting Systems'!$F$4:$F$11)))</f>
        <v/>
      </c>
      <c r="AX86" s="52" t="str">
        <f t="shared" si="101"/>
        <v/>
      </c>
      <c r="AY86" s="126" t="str">
        <f t="shared" si="103"/>
        <v/>
      </c>
      <c r="AZ86" s="123" t="str">
        <f>IF($C86="","",IF(LEN(AY86)&lt;5,"",LOOKUP(AY86,'Betting Systems'!$H$4:$H$35,'Betting Systems'!$I$4:$I$35)))</f>
        <v/>
      </c>
      <c r="BA86" s="125" t="str">
        <f t="shared" si="102"/>
        <v/>
      </c>
      <c r="BC86" s="51">
        <f t="shared" si="89"/>
        <v>9</v>
      </c>
      <c r="BD86" s="255">
        <f t="shared" si="90"/>
        <v>10</v>
      </c>
      <c r="BE86" s="255">
        <f t="shared" si="91"/>
        <v>8</v>
      </c>
      <c r="BF86" s="255">
        <f t="shared" si="92"/>
        <v>9</v>
      </c>
      <c r="BG86" s="255">
        <f t="shared" si="93"/>
        <v>9</v>
      </c>
      <c r="BH86" s="255">
        <f t="shared" si="94"/>
        <v>6</v>
      </c>
      <c r="BI86" s="255">
        <f t="shared" si="95"/>
        <v>11</v>
      </c>
      <c r="BJ86" s="255">
        <f t="shared" si="96"/>
        <v>7</v>
      </c>
      <c r="BK86" s="255">
        <f t="shared" si="97"/>
        <v>7</v>
      </c>
      <c r="BL86" s="31">
        <f t="shared" si="98"/>
        <v>35</v>
      </c>
      <c r="BM86" s="475"/>
      <c r="BN86" s="466"/>
      <c r="BO86" s="476"/>
      <c r="BP86" s="333"/>
      <c r="BQ86" s="302"/>
      <c r="BR86" s="334"/>
      <c r="BS86" s="339">
        <f t="shared" si="79"/>
        <v>0</v>
      </c>
      <c r="BT86" s="343">
        <f t="shared" si="80"/>
        <v>0</v>
      </c>
      <c r="BU86" s="341">
        <f t="shared" si="81"/>
        <v>0</v>
      </c>
      <c r="BV86" s="341">
        <f t="shared" si="82"/>
        <v>0</v>
      </c>
      <c r="BW86" s="344">
        <f t="shared" si="83"/>
        <v>0</v>
      </c>
    </row>
    <row r="87" spans="2:75" x14ac:dyDescent="0.25">
      <c r="B87" s="172">
        <v>82</v>
      </c>
      <c r="C87" s="173" t="str">
        <f>IF(Risk!C103="","",Risk!C103)</f>
        <v/>
      </c>
      <c r="D87" s="174" t="str">
        <f>IF(Risk!D103="","",Risk!D103)</f>
        <v/>
      </c>
      <c r="E87" s="174" t="str">
        <f>IF(Risk!E103="","",Risk!E103)</f>
        <v/>
      </c>
      <c r="F87" s="174" t="str">
        <f>IF(Risk!F103="","",Risk!F103)</f>
        <v/>
      </c>
      <c r="G87" s="174" t="str">
        <f>IF(Risk!G103="","",Risk!G103)</f>
        <v/>
      </c>
      <c r="H87" s="178" t="str">
        <f>IF(Risk!H103="","",Risk!H103)</f>
        <v/>
      </c>
      <c r="I87" s="173" t="str">
        <f t="shared" si="56"/>
        <v/>
      </c>
      <c r="J87" s="174" t="str">
        <f t="shared" si="57"/>
        <v/>
      </c>
      <c r="K87" s="174" t="str">
        <f t="shared" si="58"/>
        <v/>
      </c>
      <c r="L87" s="174" t="str">
        <f t="shared" si="59"/>
        <v/>
      </c>
      <c r="M87" s="174" t="str">
        <f t="shared" si="60"/>
        <v/>
      </c>
      <c r="N87" s="175" t="str">
        <f t="shared" si="61"/>
        <v/>
      </c>
      <c r="O87" s="176" t="str">
        <f t="shared" si="62"/>
        <v/>
      </c>
      <c r="P87" s="177" t="str">
        <f t="shared" si="63"/>
        <v/>
      </c>
      <c r="Q87" s="465" t="str">
        <f t="shared" si="64"/>
        <v/>
      </c>
      <c r="R87" s="464" t="str">
        <f t="shared" si="65"/>
        <v/>
      </c>
      <c r="S87" s="417" t="str">
        <f t="shared" si="66"/>
        <v/>
      </c>
      <c r="T87" s="167" t="str">
        <f>Risk!Q103</f>
        <v/>
      </c>
      <c r="U87" s="485" t="str">
        <f>IF(C87="","",SUM(Risk!I103:K103))</f>
        <v/>
      </c>
      <c r="V87" s="168">
        <f t="shared" si="84"/>
        <v>0</v>
      </c>
      <c r="W87" s="155">
        <f t="shared" si="85"/>
        <v>2805</v>
      </c>
      <c r="X87" s="179">
        <f t="shared" si="86"/>
        <v>0</v>
      </c>
      <c r="Y87" s="180">
        <f t="shared" si="87"/>
        <v>-232.55629054857968</v>
      </c>
      <c r="Z87" s="158">
        <f>Risk!I103</f>
        <v>0</v>
      </c>
      <c r="AA87" s="155">
        <f>Risk!J103</f>
        <v>0</v>
      </c>
      <c r="AB87" s="192">
        <f>Risk!K103</f>
        <v>0</v>
      </c>
      <c r="AC87" s="158">
        <f t="shared" si="67"/>
        <v>0</v>
      </c>
      <c r="AD87" s="155">
        <f t="shared" si="68"/>
        <v>0</v>
      </c>
      <c r="AE87" s="159">
        <f t="shared" si="69"/>
        <v>0</v>
      </c>
      <c r="AF87" s="220">
        <f t="shared" si="70"/>
        <v>0</v>
      </c>
      <c r="AG87" s="193">
        <f t="shared" si="71"/>
        <v>0</v>
      </c>
      <c r="AH87" s="197">
        <f t="shared" si="72"/>
        <v>0</v>
      </c>
      <c r="AI87" s="202">
        <f>CA!$E$5</f>
        <v>0.44624660934359561</v>
      </c>
      <c r="AJ87" s="201">
        <f>CA!$E$4</f>
        <v>0.45859742263276138</v>
      </c>
      <c r="AK87" s="205">
        <f>CA!$E$6</f>
        <v>9.5155968023640194E-2</v>
      </c>
      <c r="AL87" s="215">
        <f t="shared" si="73"/>
        <v>0</v>
      </c>
      <c r="AM87" s="209">
        <f t="shared" si="74"/>
        <v>0</v>
      </c>
      <c r="AN87" s="193">
        <f t="shared" si="75"/>
        <v>0</v>
      </c>
      <c r="AO87" s="180">
        <f t="shared" si="76"/>
        <v>0</v>
      </c>
      <c r="AP87" s="231">
        <f t="shared" si="77"/>
        <v>0</v>
      </c>
      <c r="AQ87" s="139"/>
      <c r="AR87" s="59" t="str">
        <f t="shared" si="78"/>
        <v/>
      </c>
      <c r="AS87" s="51" t="str">
        <f t="shared" si="88"/>
        <v/>
      </c>
      <c r="AT87" s="106" t="str">
        <f>IF(C87="","",IF(LEN(AS87)&lt;2,"",LOOKUP(AS87,'Betting Systems'!$B$4:$B$7,'Betting Systems'!$C$4:$C$7)))</f>
        <v/>
      </c>
      <c r="AU87" s="31" t="str">
        <f t="shared" si="99"/>
        <v/>
      </c>
      <c r="AV87" s="51" t="str">
        <f t="shared" si="100"/>
        <v/>
      </c>
      <c r="AW87" s="106" t="str">
        <f>IF($C87="","",IF(LEN(AV87)&lt;3,"",LOOKUP(AV87,'Betting Systems'!$E$4:$E$11,'Betting Systems'!$F$4:$F$11)))</f>
        <v/>
      </c>
      <c r="AX87" s="52" t="str">
        <f t="shared" si="101"/>
        <v/>
      </c>
      <c r="AY87" s="126" t="str">
        <f t="shared" si="103"/>
        <v/>
      </c>
      <c r="AZ87" s="123" t="str">
        <f>IF($C87="","",IF(LEN(AY87)&lt;5,"",LOOKUP(AY87,'Betting Systems'!$H$4:$H$35,'Betting Systems'!$I$4:$I$35)))</f>
        <v/>
      </c>
      <c r="BA87" s="125" t="str">
        <f t="shared" si="102"/>
        <v/>
      </c>
      <c r="BC87" s="51">
        <f t="shared" si="89"/>
        <v>9</v>
      </c>
      <c r="BD87" s="255">
        <f t="shared" si="90"/>
        <v>10</v>
      </c>
      <c r="BE87" s="255">
        <f t="shared" si="91"/>
        <v>8</v>
      </c>
      <c r="BF87" s="255">
        <f t="shared" si="92"/>
        <v>9</v>
      </c>
      <c r="BG87" s="255">
        <f t="shared" si="93"/>
        <v>9</v>
      </c>
      <c r="BH87" s="255">
        <f t="shared" si="94"/>
        <v>6</v>
      </c>
      <c r="BI87" s="255">
        <f t="shared" si="95"/>
        <v>11</v>
      </c>
      <c r="BJ87" s="255">
        <f t="shared" si="96"/>
        <v>7</v>
      </c>
      <c r="BK87" s="255">
        <f t="shared" si="97"/>
        <v>7</v>
      </c>
      <c r="BL87" s="31">
        <f t="shared" si="98"/>
        <v>35</v>
      </c>
      <c r="BM87" s="475"/>
      <c r="BN87" s="466"/>
      <c r="BO87" s="476"/>
      <c r="BP87" s="333"/>
      <c r="BQ87" s="302"/>
      <c r="BR87" s="334"/>
      <c r="BS87" s="339">
        <f t="shared" si="79"/>
        <v>0</v>
      </c>
      <c r="BT87" s="343">
        <f t="shared" si="80"/>
        <v>0</v>
      </c>
      <c r="BU87" s="341">
        <f t="shared" si="81"/>
        <v>0</v>
      </c>
      <c r="BV87" s="341">
        <f t="shared" si="82"/>
        <v>0</v>
      </c>
      <c r="BW87" s="344">
        <f t="shared" si="83"/>
        <v>0</v>
      </c>
    </row>
    <row r="88" spans="2:75" x14ac:dyDescent="0.25">
      <c r="B88" s="172">
        <v>83</v>
      </c>
      <c r="C88" s="173" t="str">
        <f>IF(Risk!C104="","",Risk!C104)</f>
        <v/>
      </c>
      <c r="D88" s="174" t="str">
        <f>IF(Risk!D104="","",Risk!D104)</f>
        <v/>
      </c>
      <c r="E88" s="174" t="str">
        <f>IF(Risk!E104="","",Risk!E104)</f>
        <v/>
      </c>
      <c r="F88" s="174" t="str">
        <f>IF(Risk!F104="","",Risk!F104)</f>
        <v/>
      </c>
      <c r="G88" s="174" t="str">
        <f>IF(Risk!G104="","",Risk!G104)</f>
        <v/>
      </c>
      <c r="H88" s="178" t="str">
        <f>IF(Risk!H104="","",Risk!H104)</f>
        <v/>
      </c>
      <c r="I88" s="173" t="str">
        <f t="shared" si="56"/>
        <v/>
      </c>
      <c r="J88" s="174" t="str">
        <f t="shared" si="57"/>
        <v/>
      </c>
      <c r="K88" s="174" t="str">
        <f t="shared" si="58"/>
        <v/>
      </c>
      <c r="L88" s="174" t="str">
        <f t="shared" si="59"/>
        <v/>
      </c>
      <c r="M88" s="174" t="str">
        <f t="shared" si="60"/>
        <v/>
      </c>
      <c r="N88" s="175" t="str">
        <f t="shared" si="61"/>
        <v/>
      </c>
      <c r="O88" s="176" t="str">
        <f t="shared" si="62"/>
        <v/>
      </c>
      <c r="P88" s="177" t="str">
        <f t="shared" si="63"/>
        <v/>
      </c>
      <c r="Q88" s="465" t="str">
        <f t="shared" si="64"/>
        <v/>
      </c>
      <c r="R88" s="464" t="str">
        <f t="shared" si="65"/>
        <v/>
      </c>
      <c r="S88" s="417" t="str">
        <f t="shared" si="66"/>
        <v/>
      </c>
      <c r="T88" s="167" t="str">
        <f>Risk!Q104</f>
        <v/>
      </c>
      <c r="U88" s="485" t="str">
        <f>IF(C88="","",SUM(Risk!I104:K104))</f>
        <v/>
      </c>
      <c r="V88" s="168">
        <f t="shared" si="84"/>
        <v>0</v>
      </c>
      <c r="W88" s="155">
        <f t="shared" si="85"/>
        <v>2805</v>
      </c>
      <c r="X88" s="179">
        <f t="shared" si="86"/>
        <v>0</v>
      </c>
      <c r="Y88" s="180">
        <f t="shared" si="87"/>
        <v>-232.55629054857968</v>
      </c>
      <c r="Z88" s="158">
        <f>Risk!I104</f>
        <v>0</v>
      </c>
      <c r="AA88" s="155">
        <f>Risk!J104</f>
        <v>0</v>
      </c>
      <c r="AB88" s="192">
        <f>Risk!K104</f>
        <v>0</v>
      </c>
      <c r="AC88" s="158">
        <f t="shared" si="67"/>
        <v>0</v>
      </c>
      <c r="AD88" s="155">
        <f t="shared" si="68"/>
        <v>0</v>
      </c>
      <c r="AE88" s="159">
        <f t="shared" si="69"/>
        <v>0</v>
      </c>
      <c r="AF88" s="220">
        <f t="shared" si="70"/>
        <v>0</v>
      </c>
      <c r="AG88" s="193">
        <f t="shared" si="71"/>
        <v>0</v>
      </c>
      <c r="AH88" s="197">
        <f t="shared" si="72"/>
        <v>0</v>
      </c>
      <c r="AI88" s="202">
        <f>CA!$E$5</f>
        <v>0.44624660934359561</v>
      </c>
      <c r="AJ88" s="201">
        <f>CA!$E$4</f>
        <v>0.45859742263276138</v>
      </c>
      <c r="AK88" s="205">
        <f>CA!$E$6</f>
        <v>9.5155968023640194E-2</v>
      </c>
      <c r="AL88" s="215">
        <f t="shared" si="73"/>
        <v>0</v>
      </c>
      <c r="AM88" s="209">
        <f t="shared" si="74"/>
        <v>0</v>
      </c>
      <c r="AN88" s="193">
        <f t="shared" si="75"/>
        <v>0</v>
      </c>
      <c r="AO88" s="180">
        <f t="shared" si="76"/>
        <v>0</v>
      </c>
      <c r="AP88" s="231">
        <f t="shared" si="77"/>
        <v>0</v>
      </c>
      <c r="AQ88" s="139"/>
      <c r="AR88" s="59" t="str">
        <f t="shared" si="78"/>
        <v/>
      </c>
      <c r="AS88" s="51" t="str">
        <f t="shared" si="88"/>
        <v/>
      </c>
      <c r="AT88" s="106" t="str">
        <f>IF(C88="","",IF(LEN(AS88)&lt;2,"",LOOKUP(AS88,'Betting Systems'!$B$4:$B$7,'Betting Systems'!$C$4:$C$7)))</f>
        <v/>
      </c>
      <c r="AU88" s="31" t="str">
        <f t="shared" si="99"/>
        <v/>
      </c>
      <c r="AV88" s="51" t="str">
        <f t="shared" si="100"/>
        <v/>
      </c>
      <c r="AW88" s="106" t="str">
        <f>IF($C88="","",IF(LEN(AV88)&lt;3,"",LOOKUP(AV88,'Betting Systems'!$E$4:$E$11,'Betting Systems'!$F$4:$F$11)))</f>
        <v/>
      </c>
      <c r="AX88" s="52" t="str">
        <f t="shared" si="101"/>
        <v/>
      </c>
      <c r="AY88" s="126" t="str">
        <f t="shared" si="103"/>
        <v/>
      </c>
      <c r="AZ88" s="123" t="str">
        <f>IF($C88="","",IF(LEN(AY88)&lt;5,"",LOOKUP(AY88,'Betting Systems'!$H$4:$H$35,'Betting Systems'!$I$4:$I$35)))</f>
        <v/>
      </c>
      <c r="BA88" s="125" t="str">
        <f t="shared" si="102"/>
        <v/>
      </c>
      <c r="BC88" s="51">
        <f t="shared" si="89"/>
        <v>9</v>
      </c>
      <c r="BD88" s="255">
        <f t="shared" si="90"/>
        <v>10</v>
      </c>
      <c r="BE88" s="255">
        <f t="shared" si="91"/>
        <v>8</v>
      </c>
      <c r="BF88" s="255">
        <f t="shared" si="92"/>
        <v>9</v>
      </c>
      <c r="BG88" s="255">
        <f t="shared" si="93"/>
        <v>9</v>
      </c>
      <c r="BH88" s="255">
        <f t="shared" si="94"/>
        <v>6</v>
      </c>
      <c r="BI88" s="255">
        <f t="shared" si="95"/>
        <v>11</v>
      </c>
      <c r="BJ88" s="255">
        <f t="shared" si="96"/>
        <v>7</v>
      </c>
      <c r="BK88" s="255">
        <f t="shared" si="97"/>
        <v>7</v>
      </c>
      <c r="BL88" s="31">
        <f t="shared" si="98"/>
        <v>35</v>
      </c>
      <c r="BM88" s="475"/>
      <c r="BN88" s="466"/>
      <c r="BO88" s="476"/>
      <c r="BP88" s="333"/>
      <c r="BQ88" s="302"/>
      <c r="BR88" s="334"/>
      <c r="BS88" s="339">
        <f t="shared" si="79"/>
        <v>0</v>
      </c>
      <c r="BT88" s="343">
        <f t="shared" si="80"/>
        <v>0</v>
      </c>
      <c r="BU88" s="341">
        <f t="shared" si="81"/>
        <v>0</v>
      </c>
      <c r="BV88" s="341">
        <f t="shared" si="82"/>
        <v>0</v>
      </c>
      <c r="BW88" s="344">
        <f t="shared" si="83"/>
        <v>0</v>
      </c>
    </row>
    <row r="89" spans="2:75" x14ac:dyDescent="0.25">
      <c r="B89" s="172">
        <v>84</v>
      </c>
      <c r="C89" s="173" t="str">
        <f>IF(Risk!C105="","",Risk!C105)</f>
        <v/>
      </c>
      <c r="D89" s="174" t="str">
        <f>IF(Risk!D105="","",Risk!D105)</f>
        <v/>
      </c>
      <c r="E89" s="174" t="str">
        <f>IF(Risk!E105="","",Risk!E105)</f>
        <v/>
      </c>
      <c r="F89" s="174" t="str">
        <f>IF(Risk!F105="","",Risk!F105)</f>
        <v/>
      </c>
      <c r="G89" s="174" t="str">
        <f>IF(Risk!G105="","",Risk!G105)</f>
        <v/>
      </c>
      <c r="H89" s="178" t="str">
        <f>IF(Risk!H105="","",Risk!H105)</f>
        <v/>
      </c>
      <c r="I89" s="173" t="str">
        <f t="shared" si="56"/>
        <v/>
      </c>
      <c r="J89" s="174" t="str">
        <f t="shared" si="57"/>
        <v/>
      </c>
      <c r="K89" s="174" t="str">
        <f t="shared" si="58"/>
        <v/>
      </c>
      <c r="L89" s="174" t="str">
        <f t="shared" si="59"/>
        <v/>
      </c>
      <c r="M89" s="174" t="str">
        <f t="shared" si="60"/>
        <v/>
      </c>
      <c r="N89" s="175" t="str">
        <f t="shared" si="61"/>
        <v/>
      </c>
      <c r="O89" s="176" t="str">
        <f t="shared" si="62"/>
        <v/>
      </c>
      <c r="P89" s="177" t="str">
        <f t="shared" si="63"/>
        <v/>
      </c>
      <c r="Q89" s="465" t="str">
        <f t="shared" si="64"/>
        <v/>
      </c>
      <c r="R89" s="464" t="str">
        <f t="shared" si="65"/>
        <v/>
      </c>
      <c r="S89" s="417" t="str">
        <f t="shared" si="66"/>
        <v/>
      </c>
      <c r="T89" s="167" t="str">
        <f>Risk!Q105</f>
        <v/>
      </c>
      <c r="U89" s="485" t="str">
        <f>IF(C89="","",SUM(Risk!I105:K105))</f>
        <v/>
      </c>
      <c r="V89" s="168">
        <f t="shared" si="84"/>
        <v>0</v>
      </c>
      <c r="W89" s="155">
        <f t="shared" si="85"/>
        <v>2805</v>
      </c>
      <c r="X89" s="179">
        <f t="shared" si="86"/>
        <v>0</v>
      </c>
      <c r="Y89" s="180">
        <f t="shared" si="87"/>
        <v>-232.55629054857968</v>
      </c>
      <c r="Z89" s="158">
        <f>Risk!I105</f>
        <v>0</v>
      </c>
      <c r="AA89" s="155">
        <f>Risk!J105</f>
        <v>0</v>
      </c>
      <c r="AB89" s="192">
        <f>Risk!K105</f>
        <v>0</v>
      </c>
      <c r="AC89" s="158">
        <f t="shared" si="67"/>
        <v>0</v>
      </c>
      <c r="AD89" s="155">
        <f t="shared" si="68"/>
        <v>0</v>
      </c>
      <c r="AE89" s="159">
        <f t="shared" si="69"/>
        <v>0</v>
      </c>
      <c r="AF89" s="220">
        <f t="shared" si="70"/>
        <v>0</v>
      </c>
      <c r="AG89" s="193">
        <f t="shared" si="71"/>
        <v>0</v>
      </c>
      <c r="AH89" s="197">
        <f t="shared" si="72"/>
        <v>0</v>
      </c>
      <c r="AI89" s="202">
        <f>CA!$E$5</f>
        <v>0.44624660934359561</v>
      </c>
      <c r="AJ89" s="201">
        <f>CA!$E$4</f>
        <v>0.45859742263276138</v>
      </c>
      <c r="AK89" s="205">
        <f>CA!$E$6</f>
        <v>9.5155968023640194E-2</v>
      </c>
      <c r="AL89" s="215">
        <f t="shared" si="73"/>
        <v>0</v>
      </c>
      <c r="AM89" s="209">
        <f t="shared" si="74"/>
        <v>0</v>
      </c>
      <c r="AN89" s="193">
        <f t="shared" si="75"/>
        <v>0</v>
      </c>
      <c r="AO89" s="180">
        <f t="shared" si="76"/>
        <v>0</v>
      </c>
      <c r="AP89" s="231">
        <f t="shared" si="77"/>
        <v>0</v>
      </c>
      <c r="AQ89" s="139"/>
      <c r="AR89" s="59" t="str">
        <f t="shared" si="78"/>
        <v/>
      </c>
      <c r="AS89" s="51" t="str">
        <f t="shared" si="88"/>
        <v/>
      </c>
      <c r="AT89" s="106" t="str">
        <f>IF(C89="","",IF(LEN(AS89)&lt;2,"",LOOKUP(AS89,'Betting Systems'!$B$4:$B$7,'Betting Systems'!$C$4:$C$7)))</f>
        <v/>
      </c>
      <c r="AU89" s="31" t="str">
        <f t="shared" si="99"/>
        <v/>
      </c>
      <c r="AV89" s="51" t="str">
        <f t="shared" si="100"/>
        <v/>
      </c>
      <c r="AW89" s="106" t="str">
        <f>IF($C89="","",IF(LEN(AV89)&lt;3,"",LOOKUP(AV89,'Betting Systems'!$E$4:$E$11,'Betting Systems'!$F$4:$F$11)))</f>
        <v/>
      </c>
      <c r="AX89" s="52" t="str">
        <f t="shared" si="101"/>
        <v/>
      </c>
      <c r="AY89" s="126" t="str">
        <f t="shared" si="103"/>
        <v/>
      </c>
      <c r="AZ89" s="123" t="str">
        <f>IF($C89="","",IF(LEN(AY89)&lt;5,"",LOOKUP(AY89,'Betting Systems'!$H$4:$H$35,'Betting Systems'!$I$4:$I$35)))</f>
        <v/>
      </c>
      <c r="BA89" s="125" t="str">
        <f t="shared" si="102"/>
        <v/>
      </c>
      <c r="BC89" s="51">
        <f t="shared" si="89"/>
        <v>9</v>
      </c>
      <c r="BD89" s="255">
        <f t="shared" si="90"/>
        <v>10</v>
      </c>
      <c r="BE89" s="255">
        <f t="shared" si="91"/>
        <v>8</v>
      </c>
      <c r="BF89" s="255">
        <f t="shared" si="92"/>
        <v>9</v>
      </c>
      <c r="BG89" s="255">
        <f t="shared" si="93"/>
        <v>9</v>
      </c>
      <c r="BH89" s="255">
        <f t="shared" si="94"/>
        <v>6</v>
      </c>
      <c r="BI89" s="255">
        <f t="shared" si="95"/>
        <v>11</v>
      </c>
      <c r="BJ89" s="255">
        <f t="shared" si="96"/>
        <v>7</v>
      </c>
      <c r="BK89" s="255">
        <f t="shared" si="97"/>
        <v>7</v>
      </c>
      <c r="BL89" s="31">
        <f t="shared" si="98"/>
        <v>35</v>
      </c>
      <c r="BM89" s="475"/>
      <c r="BN89" s="466"/>
      <c r="BO89" s="476"/>
      <c r="BP89" s="333"/>
      <c r="BQ89" s="302"/>
      <c r="BR89" s="334"/>
      <c r="BS89" s="339">
        <f t="shared" si="79"/>
        <v>0</v>
      </c>
      <c r="BT89" s="343">
        <f t="shared" si="80"/>
        <v>0</v>
      </c>
      <c r="BU89" s="341">
        <f t="shared" si="81"/>
        <v>0</v>
      </c>
      <c r="BV89" s="341">
        <f t="shared" si="82"/>
        <v>0</v>
      </c>
      <c r="BW89" s="344">
        <f t="shared" si="83"/>
        <v>0</v>
      </c>
    </row>
    <row r="90" spans="2:75" x14ac:dyDescent="0.25">
      <c r="B90" s="172">
        <v>85</v>
      </c>
      <c r="C90" s="173" t="str">
        <f>IF(Risk!C106="","",Risk!C106)</f>
        <v/>
      </c>
      <c r="D90" s="174" t="str">
        <f>IF(Risk!D106="","",Risk!D106)</f>
        <v/>
      </c>
      <c r="E90" s="174" t="str">
        <f>IF(Risk!E106="","",Risk!E106)</f>
        <v/>
      </c>
      <c r="F90" s="174" t="str">
        <f>IF(Risk!F106="","",Risk!F106)</f>
        <v/>
      </c>
      <c r="G90" s="174" t="str">
        <f>IF(Risk!G106="","",Risk!G106)</f>
        <v/>
      </c>
      <c r="H90" s="178" t="str">
        <f>IF(Risk!H106="","",Risk!H106)</f>
        <v/>
      </c>
      <c r="I90" s="173" t="str">
        <f t="shared" si="56"/>
        <v/>
      </c>
      <c r="J90" s="174" t="str">
        <f t="shared" si="57"/>
        <v/>
      </c>
      <c r="K90" s="174" t="str">
        <f t="shared" si="58"/>
        <v/>
      </c>
      <c r="L90" s="174" t="str">
        <f t="shared" si="59"/>
        <v/>
      </c>
      <c r="M90" s="174" t="str">
        <f t="shared" si="60"/>
        <v/>
      </c>
      <c r="N90" s="175" t="str">
        <f t="shared" si="61"/>
        <v/>
      </c>
      <c r="O90" s="176" t="str">
        <f t="shared" si="62"/>
        <v/>
      </c>
      <c r="P90" s="177" t="str">
        <f t="shared" si="63"/>
        <v/>
      </c>
      <c r="Q90" s="465" t="str">
        <f t="shared" si="64"/>
        <v/>
      </c>
      <c r="R90" s="464" t="str">
        <f t="shared" si="65"/>
        <v/>
      </c>
      <c r="S90" s="417" t="str">
        <f t="shared" si="66"/>
        <v/>
      </c>
      <c r="T90" s="167" t="str">
        <f>Risk!Q106</f>
        <v/>
      </c>
      <c r="U90" s="485" t="str">
        <f>IF(C90="","",SUM(Risk!I106:K106))</f>
        <v/>
      </c>
      <c r="V90" s="168">
        <f t="shared" si="84"/>
        <v>0</v>
      </c>
      <c r="W90" s="155">
        <f t="shared" si="85"/>
        <v>2805</v>
      </c>
      <c r="X90" s="179">
        <f t="shared" si="86"/>
        <v>0</v>
      </c>
      <c r="Y90" s="180">
        <f t="shared" si="87"/>
        <v>-232.55629054857968</v>
      </c>
      <c r="Z90" s="158">
        <f>Risk!I106</f>
        <v>0</v>
      </c>
      <c r="AA90" s="155">
        <f>Risk!J106</f>
        <v>0</v>
      </c>
      <c r="AB90" s="192">
        <f>Risk!K106</f>
        <v>0</v>
      </c>
      <c r="AC90" s="158">
        <f t="shared" si="67"/>
        <v>0</v>
      </c>
      <c r="AD90" s="155">
        <f t="shared" si="68"/>
        <v>0</v>
      </c>
      <c r="AE90" s="159">
        <f t="shared" si="69"/>
        <v>0</v>
      </c>
      <c r="AF90" s="220">
        <f t="shared" si="70"/>
        <v>0</v>
      </c>
      <c r="AG90" s="193">
        <f t="shared" si="71"/>
        <v>0</v>
      </c>
      <c r="AH90" s="197">
        <f t="shared" si="72"/>
        <v>0</v>
      </c>
      <c r="AI90" s="202">
        <f>CA!$E$5</f>
        <v>0.44624660934359561</v>
      </c>
      <c r="AJ90" s="201">
        <f>CA!$E$4</f>
        <v>0.45859742263276138</v>
      </c>
      <c r="AK90" s="205">
        <f>CA!$E$6</f>
        <v>9.5155968023640194E-2</v>
      </c>
      <c r="AL90" s="215">
        <f t="shared" si="73"/>
        <v>0</v>
      </c>
      <c r="AM90" s="209">
        <f t="shared" si="74"/>
        <v>0</v>
      </c>
      <c r="AN90" s="193">
        <f t="shared" si="75"/>
        <v>0</v>
      </c>
      <c r="AO90" s="180">
        <f t="shared" si="76"/>
        <v>0</v>
      </c>
      <c r="AP90" s="231">
        <f t="shared" si="77"/>
        <v>0</v>
      </c>
      <c r="AQ90" s="139"/>
      <c r="AR90" s="59" t="str">
        <f t="shared" si="78"/>
        <v/>
      </c>
      <c r="AS90" s="51" t="str">
        <f t="shared" si="88"/>
        <v/>
      </c>
      <c r="AT90" s="106" t="str">
        <f>IF(C90="","",IF(LEN(AS90)&lt;2,"",LOOKUP(AS90,'Betting Systems'!$B$4:$B$7,'Betting Systems'!$C$4:$C$7)))</f>
        <v/>
      </c>
      <c r="AU90" s="31" t="str">
        <f t="shared" si="99"/>
        <v/>
      </c>
      <c r="AV90" s="51" t="str">
        <f t="shared" si="100"/>
        <v/>
      </c>
      <c r="AW90" s="106" t="str">
        <f>IF($C90="","",IF(LEN(AV90)&lt;3,"",LOOKUP(AV90,'Betting Systems'!$E$4:$E$11,'Betting Systems'!$F$4:$F$11)))</f>
        <v/>
      </c>
      <c r="AX90" s="52" t="str">
        <f t="shared" si="101"/>
        <v/>
      </c>
      <c r="AY90" s="126" t="str">
        <f t="shared" si="103"/>
        <v/>
      </c>
      <c r="AZ90" s="123" t="str">
        <f>IF($C90="","",IF(LEN(AY90)&lt;5,"",LOOKUP(AY90,'Betting Systems'!$H$4:$H$35,'Betting Systems'!$I$4:$I$35)))</f>
        <v/>
      </c>
      <c r="BA90" s="125" t="str">
        <f t="shared" si="102"/>
        <v/>
      </c>
      <c r="BC90" s="51">
        <f t="shared" si="89"/>
        <v>9</v>
      </c>
      <c r="BD90" s="255">
        <f t="shared" si="90"/>
        <v>10</v>
      </c>
      <c r="BE90" s="255">
        <f t="shared" si="91"/>
        <v>8</v>
      </c>
      <c r="BF90" s="255">
        <f t="shared" si="92"/>
        <v>9</v>
      </c>
      <c r="BG90" s="255">
        <f t="shared" si="93"/>
        <v>9</v>
      </c>
      <c r="BH90" s="255">
        <f t="shared" si="94"/>
        <v>6</v>
      </c>
      <c r="BI90" s="255">
        <f t="shared" si="95"/>
        <v>11</v>
      </c>
      <c r="BJ90" s="255">
        <f t="shared" si="96"/>
        <v>7</v>
      </c>
      <c r="BK90" s="255">
        <f t="shared" si="97"/>
        <v>7</v>
      </c>
      <c r="BL90" s="31">
        <f t="shared" si="98"/>
        <v>35</v>
      </c>
      <c r="BM90" s="475"/>
      <c r="BN90" s="466"/>
      <c r="BO90" s="476"/>
      <c r="BP90" s="333"/>
      <c r="BQ90" s="302"/>
      <c r="BR90" s="334"/>
      <c r="BS90" s="339">
        <f t="shared" si="79"/>
        <v>0</v>
      </c>
      <c r="BT90" s="343">
        <f t="shared" si="80"/>
        <v>0</v>
      </c>
      <c r="BU90" s="341">
        <f t="shared" si="81"/>
        <v>0</v>
      </c>
      <c r="BV90" s="341">
        <f t="shared" si="82"/>
        <v>0</v>
      </c>
      <c r="BW90" s="344">
        <f t="shared" si="83"/>
        <v>0</v>
      </c>
    </row>
    <row r="91" spans="2:75" x14ac:dyDescent="0.25">
      <c r="B91" s="172">
        <v>86</v>
      </c>
      <c r="C91" s="173" t="str">
        <f>IF(Risk!C107="","",Risk!C107)</f>
        <v/>
      </c>
      <c r="D91" s="174" t="str">
        <f>IF(Risk!D107="","",Risk!D107)</f>
        <v/>
      </c>
      <c r="E91" s="174" t="str">
        <f>IF(Risk!E107="","",Risk!E107)</f>
        <v/>
      </c>
      <c r="F91" s="174" t="str">
        <f>IF(Risk!F107="","",Risk!F107)</f>
        <v/>
      </c>
      <c r="G91" s="174" t="str">
        <f>IF(Risk!G107="","",Risk!G107)</f>
        <v/>
      </c>
      <c r="H91" s="178" t="str">
        <f>IF(Risk!H107="","",Risk!H107)</f>
        <v/>
      </c>
      <c r="I91" s="173" t="str">
        <f t="shared" si="56"/>
        <v/>
      </c>
      <c r="J91" s="174" t="str">
        <f t="shared" si="57"/>
        <v/>
      </c>
      <c r="K91" s="174" t="str">
        <f t="shared" si="58"/>
        <v/>
      </c>
      <c r="L91" s="174" t="str">
        <f t="shared" si="59"/>
        <v/>
      </c>
      <c r="M91" s="174" t="str">
        <f t="shared" si="60"/>
        <v/>
      </c>
      <c r="N91" s="175" t="str">
        <f t="shared" si="61"/>
        <v/>
      </c>
      <c r="O91" s="176" t="str">
        <f t="shared" si="62"/>
        <v/>
      </c>
      <c r="P91" s="177" t="str">
        <f t="shared" si="63"/>
        <v/>
      </c>
      <c r="Q91" s="465" t="str">
        <f t="shared" si="64"/>
        <v/>
      </c>
      <c r="R91" s="464" t="str">
        <f t="shared" si="65"/>
        <v/>
      </c>
      <c r="S91" s="417" t="str">
        <f t="shared" si="66"/>
        <v/>
      </c>
      <c r="T91" s="167" t="str">
        <f>Risk!Q107</f>
        <v/>
      </c>
      <c r="U91" s="485" t="str">
        <f>IF(C91="","",SUM(Risk!I107:K107))</f>
        <v/>
      </c>
      <c r="V91" s="168">
        <f t="shared" si="84"/>
        <v>0</v>
      </c>
      <c r="W91" s="155">
        <f t="shared" si="85"/>
        <v>2805</v>
      </c>
      <c r="X91" s="179">
        <f t="shared" si="86"/>
        <v>0</v>
      </c>
      <c r="Y91" s="180">
        <f t="shared" si="87"/>
        <v>-232.55629054857968</v>
      </c>
      <c r="Z91" s="158">
        <f>Risk!I107</f>
        <v>0</v>
      </c>
      <c r="AA91" s="155">
        <f>Risk!J107</f>
        <v>0</v>
      </c>
      <c r="AB91" s="192">
        <f>Risk!K107</f>
        <v>0</v>
      </c>
      <c r="AC91" s="158">
        <f t="shared" si="67"/>
        <v>0</v>
      </c>
      <c r="AD91" s="155">
        <f t="shared" si="68"/>
        <v>0</v>
      </c>
      <c r="AE91" s="159">
        <f t="shared" si="69"/>
        <v>0</v>
      </c>
      <c r="AF91" s="220">
        <f t="shared" si="70"/>
        <v>0</v>
      </c>
      <c r="AG91" s="193">
        <f t="shared" si="71"/>
        <v>0</v>
      </c>
      <c r="AH91" s="197">
        <f t="shared" si="72"/>
        <v>0</v>
      </c>
      <c r="AI91" s="202">
        <f>CA!$E$5</f>
        <v>0.44624660934359561</v>
      </c>
      <c r="AJ91" s="201">
        <f>CA!$E$4</f>
        <v>0.45859742263276138</v>
      </c>
      <c r="AK91" s="205">
        <f>CA!$E$6</f>
        <v>9.5155968023640194E-2</v>
      </c>
      <c r="AL91" s="215">
        <f t="shared" si="73"/>
        <v>0</v>
      </c>
      <c r="AM91" s="209">
        <f t="shared" si="74"/>
        <v>0</v>
      </c>
      <c r="AN91" s="193">
        <f t="shared" si="75"/>
        <v>0</v>
      </c>
      <c r="AO91" s="180">
        <f t="shared" si="76"/>
        <v>0</v>
      </c>
      <c r="AP91" s="231">
        <f t="shared" si="77"/>
        <v>0</v>
      </c>
      <c r="AQ91" s="139"/>
      <c r="AR91" s="59" t="str">
        <f t="shared" si="78"/>
        <v/>
      </c>
      <c r="AS91" s="51" t="str">
        <f t="shared" si="88"/>
        <v/>
      </c>
      <c r="AT91" s="106" t="str">
        <f>IF(C91="","",IF(LEN(AS91)&lt;2,"",LOOKUP(AS91,'Betting Systems'!$B$4:$B$7,'Betting Systems'!$C$4:$C$7)))</f>
        <v/>
      </c>
      <c r="AU91" s="31" t="str">
        <f t="shared" si="99"/>
        <v/>
      </c>
      <c r="AV91" s="51" t="str">
        <f t="shared" si="100"/>
        <v/>
      </c>
      <c r="AW91" s="106" t="str">
        <f>IF($C91="","",IF(LEN(AV91)&lt;3,"",LOOKUP(AV91,'Betting Systems'!$E$4:$E$11,'Betting Systems'!$F$4:$F$11)))</f>
        <v/>
      </c>
      <c r="AX91" s="52" t="str">
        <f t="shared" si="101"/>
        <v/>
      </c>
      <c r="AY91" s="126" t="str">
        <f t="shared" si="103"/>
        <v/>
      </c>
      <c r="AZ91" s="123" t="str">
        <f>IF($C91="","",IF(LEN(AY91)&lt;5,"",LOOKUP(AY91,'Betting Systems'!$H$4:$H$35,'Betting Systems'!$I$4:$I$35)))</f>
        <v/>
      </c>
      <c r="BA91" s="125" t="str">
        <f t="shared" si="102"/>
        <v/>
      </c>
      <c r="BC91" s="51">
        <f t="shared" si="89"/>
        <v>9</v>
      </c>
      <c r="BD91" s="255">
        <f t="shared" si="90"/>
        <v>10</v>
      </c>
      <c r="BE91" s="255">
        <f t="shared" si="91"/>
        <v>8</v>
      </c>
      <c r="BF91" s="255">
        <f t="shared" si="92"/>
        <v>9</v>
      </c>
      <c r="BG91" s="255">
        <f t="shared" si="93"/>
        <v>9</v>
      </c>
      <c r="BH91" s="255">
        <f t="shared" si="94"/>
        <v>6</v>
      </c>
      <c r="BI91" s="255">
        <f t="shared" si="95"/>
        <v>11</v>
      </c>
      <c r="BJ91" s="255">
        <f t="shared" si="96"/>
        <v>7</v>
      </c>
      <c r="BK91" s="255">
        <f t="shared" si="97"/>
        <v>7</v>
      </c>
      <c r="BL91" s="31">
        <f t="shared" si="98"/>
        <v>35</v>
      </c>
      <c r="BM91" s="475"/>
      <c r="BN91" s="466"/>
      <c r="BO91" s="476"/>
      <c r="BP91" s="333"/>
      <c r="BQ91" s="302"/>
      <c r="BR91" s="334"/>
      <c r="BS91" s="339">
        <f t="shared" si="79"/>
        <v>0</v>
      </c>
      <c r="BT91" s="343">
        <f t="shared" si="80"/>
        <v>0</v>
      </c>
      <c r="BU91" s="341">
        <f t="shared" si="81"/>
        <v>0</v>
      </c>
      <c r="BV91" s="341">
        <f t="shared" si="82"/>
        <v>0</v>
      </c>
      <c r="BW91" s="344">
        <f t="shared" si="83"/>
        <v>0</v>
      </c>
    </row>
    <row r="92" spans="2:75" x14ac:dyDescent="0.25">
      <c r="B92" s="172">
        <v>87</v>
      </c>
      <c r="C92" s="173" t="str">
        <f>IF(Risk!C108="","",Risk!C108)</f>
        <v/>
      </c>
      <c r="D92" s="174" t="str">
        <f>IF(Risk!D108="","",Risk!D108)</f>
        <v/>
      </c>
      <c r="E92" s="174" t="str">
        <f>IF(Risk!E108="","",Risk!E108)</f>
        <v/>
      </c>
      <c r="F92" s="174" t="str">
        <f>IF(Risk!F108="","",Risk!F108)</f>
        <v/>
      </c>
      <c r="G92" s="174" t="str">
        <f>IF(Risk!G108="","",Risk!G108)</f>
        <v/>
      </c>
      <c r="H92" s="178" t="str">
        <f>IF(Risk!H108="","",Risk!H108)</f>
        <v/>
      </c>
      <c r="I92" s="173" t="str">
        <f t="shared" si="56"/>
        <v/>
      </c>
      <c r="J92" s="174" t="str">
        <f t="shared" si="57"/>
        <v/>
      </c>
      <c r="K92" s="174" t="str">
        <f t="shared" si="58"/>
        <v/>
      </c>
      <c r="L92" s="174" t="str">
        <f t="shared" si="59"/>
        <v/>
      </c>
      <c r="M92" s="174" t="str">
        <f t="shared" si="60"/>
        <v/>
      </c>
      <c r="N92" s="175" t="str">
        <f t="shared" si="61"/>
        <v/>
      </c>
      <c r="O92" s="176" t="str">
        <f t="shared" si="62"/>
        <v/>
      </c>
      <c r="P92" s="177" t="str">
        <f t="shared" si="63"/>
        <v/>
      </c>
      <c r="Q92" s="465" t="str">
        <f t="shared" si="64"/>
        <v/>
      </c>
      <c r="R92" s="464" t="str">
        <f t="shared" si="65"/>
        <v/>
      </c>
      <c r="S92" s="417" t="str">
        <f t="shared" si="66"/>
        <v/>
      </c>
      <c r="T92" s="167" t="str">
        <f>Risk!Q108</f>
        <v/>
      </c>
      <c r="U92" s="485" t="str">
        <f>IF(C92="","",SUM(Risk!I108:K108))</f>
        <v/>
      </c>
      <c r="V92" s="168">
        <f t="shared" si="84"/>
        <v>0</v>
      </c>
      <c r="W92" s="155">
        <f t="shared" si="85"/>
        <v>2805</v>
      </c>
      <c r="X92" s="179">
        <f t="shared" si="86"/>
        <v>0</v>
      </c>
      <c r="Y92" s="180">
        <f t="shared" si="87"/>
        <v>-232.55629054857968</v>
      </c>
      <c r="Z92" s="158">
        <f>Risk!I108</f>
        <v>0</v>
      </c>
      <c r="AA92" s="155">
        <f>Risk!J108</f>
        <v>0</v>
      </c>
      <c r="AB92" s="192">
        <f>Risk!K108</f>
        <v>0</v>
      </c>
      <c r="AC92" s="158">
        <f t="shared" si="67"/>
        <v>0</v>
      </c>
      <c r="AD92" s="155">
        <f t="shared" si="68"/>
        <v>0</v>
      </c>
      <c r="AE92" s="159">
        <f t="shared" si="69"/>
        <v>0</v>
      </c>
      <c r="AF92" s="220">
        <f t="shared" si="70"/>
        <v>0</v>
      </c>
      <c r="AG92" s="193">
        <f t="shared" si="71"/>
        <v>0</v>
      </c>
      <c r="AH92" s="197">
        <f t="shared" si="72"/>
        <v>0</v>
      </c>
      <c r="AI92" s="202">
        <f>CA!$E$5</f>
        <v>0.44624660934359561</v>
      </c>
      <c r="AJ92" s="201">
        <f>CA!$E$4</f>
        <v>0.45859742263276138</v>
      </c>
      <c r="AK92" s="205">
        <f>CA!$E$6</f>
        <v>9.5155968023640194E-2</v>
      </c>
      <c r="AL92" s="215">
        <f t="shared" si="73"/>
        <v>0</v>
      </c>
      <c r="AM92" s="209">
        <f t="shared" si="74"/>
        <v>0</v>
      </c>
      <c r="AN92" s="193">
        <f t="shared" si="75"/>
        <v>0</v>
      </c>
      <c r="AO92" s="180">
        <f t="shared" si="76"/>
        <v>0</v>
      </c>
      <c r="AP92" s="231">
        <f t="shared" si="77"/>
        <v>0</v>
      </c>
      <c r="AQ92" s="139"/>
      <c r="AR92" s="59" t="str">
        <f t="shared" si="78"/>
        <v/>
      </c>
      <c r="AS92" s="51" t="str">
        <f t="shared" si="88"/>
        <v/>
      </c>
      <c r="AT92" s="106" t="str">
        <f>IF(C92="","",IF(LEN(AS92)&lt;2,"",LOOKUP(AS92,'Betting Systems'!$B$4:$B$7,'Betting Systems'!$C$4:$C$7)))</f>
        <v/>
      </c>
      <c r="AU92" s="31" t="str">
        <f t="shared" si="99"/>
        <v/>
      </c>
      <c r="AV92" s="51" t="str">
        <f t="shared" si="100"/>
        <v/>
      </c>
      <c r="AW92" s="106" t="str">
        <f>IF($C92="","",IF(LEN(AV92)&lt;3,"",LOOKUP(AV92,'Betting Systems'!$E$4:$E$11,'Betting Systems'!$F$4:$F$11)))</f>
        <v/>
      </c>
      <c r="AX92" s="52" t="str">
        <f t="shared" si="101"/>
        <v/>
      </c>
      <c r="AY92" s="126" t="str">
        <f t="shared" si="103"/>
        <v/>
      </c>
      <c r="AZ92" s="123" t="str">
        <f>IF($C92="","",IF(LEN(AY92)&lt;5,"",LOOKUP(AY92,'Betting Systems'!$H$4:$H$35,'Betting Systems'!$I$4:$I$35)))</f>
        <v/>
      </c>
      <c r="BA92" s="125" t="str">
        <f t="shared" si="102"/>
        <v/>
      </c>
      <c r="BC92" s="51">
        <f t="shared" si="89"/>
        <v>9</v>
      </c>
      <c r="BD92" s="255">
        <f t="shared" si="90"/>
        <v>10</v>
      </c>
      <c r="BE92" s="255">
        <f t="shared" si="91"/>
        <v>8</v>
      </c>
      <c r="BF92" s="255">
        <f t="shared" si="92"/>
        <v>9</v>
      </c>
      <c r="BG92" s="255">
        <f t="shared" si="93"/>
        <v>9</v>
      </c>
      <c r="BH92" s="255">
        <f t="shared" si="94"/>
        <v>6</v>
      </c>
      <c r="BI92" s="255">
        <f t="shared" si="95"/>
        <v>11</v>
      </c>
      <c r="BJ92" s="255">
        <f t="shared" si="96"/>
        <v>7</v>
      </c>
      <c r="BK92" s="255">
        <f t="shared" si="97"/>
        <v>7</v>
      </c>
      <c r="BL92" s="31">
        <f t="shared" si="98"/>
        <v>35</v>
      </c>
      <c r="BM92" s="475"/>
      <c r="BN92" s="466"/>
      <c r="BO92" s="476"/>
      <c r="BP92" s="333"/>
      <c r="BQ92" s="302"/>
      <c r="BR92" s="334"/>
      <c r="BS92" s="339">
        <f t="shared" si="79"/>
        <v>0</v>
      </c>
      <c r="BT92" s="343">
        <f t="shared" si="80"/>
        <v>0</v>
      </c>
      <c r="BU92" s="341">
        <f t="shared" si="81"/>
        <v>0</v>
      </c>
      <c r="BV92" s="341">
        <f t="shared" si="82"/>
        <v>0</v>
      </c>
      <c r="BW92" s="344">
        <f t="shared" si="83"/>
        <v>0</v>
      </c>
    </row>
    <row r="93" spans="2:75" x14ac:dyDescent="0.25">
      <c r="B93" s="172">
        <v>88</v>
      </c>
      <c r="C93" s="173" t="str">
        <f>IF(Risk!C109="","",Risk!C109)</f>
        <v/>
      </c>
      <c r="D93" s="174" t="str">
        <f>IF(Risk!D109="","",Risk!D109)</f>
        <v/>
      </c>
      <c r="E93" s="174" t="str">
        <f>IF(Risk!E109="","",Risk!E109)</f>
        <v/>
      </c>
      <c r="F93" s="174" t="str">
        <f>IF(Risk!F109="","",Risk!F109)</f>
        <v/>
      </c>
      <c r="G93" s="174" t="str">
        <f>IF(Risk!G109="","",Risk!G109)</f>
        <v/>
      </c>
      <c r="H93" s="178" t="str">
        <f>IF(Risk!H109="","",Risk!H109)</f>
        <v/>
      </c>
      <c r="I93" s="173" t="str">
        <f t="shared" si="56"/>
        <v/>
      </c>
      <c r="J93" s="174" t="str">
        <f t="shared" si="57"/>
        <v/>
      </c>
      <c r="K93" s="174" t="str">
        <f t="shared" si="58"/>
        <v/>
      </c>
      <c r="L93" s="174" t="str">
        <f t="shared" si="59"/>
        <v/>
      </c>
      <c r="M93" s="174" t="str">
        <f t="shared" si="60"/>
        <v/>
      </c>
      <c r="N93" s="175" t="str">
        <f t="shared" si="61"/>
        <v/>
      </c>
      <c r="O93" s="176" t="str">
        <f t="shared" si="62"/>
        <v/>
      </c>
      <c r="P93" s="177" t="str">
        <f t="shared" si="63"/>
        <v/>
      </c>
      <c r="Q93" s="465" t="str">
        <f t="shared" si="64"/>
        <v/>
      </c>
      <c r="R93" s="464" t="str">
        <f t="shared" si="65"/>
        <v/>
      </c>
      <c r="S93" s="417" t="str">
        <f t="shared" si="66"/>
        <v/>
      </c>
      <c r="T93" s="167" t="str">
        <f>Risk!Q109</f>
        <v/>
      </c>
      <c r="U93" s="485" t="str">
        <f>IF(C93="","",SUM(Risk!I109:K109))</f>
        <v/>
      </c>
      <c r="V93" s="168">
        <f t="shared" si="84"/>
        <v>0</v>
      </c>
      <c r="W93" s="155">
        <f t="shared" si="85"/>
        <v>2805</v>
      </c>
      <c r="X93" s="179">
        <f t="shared" si="86"/>
        <v>0</v>
      </c>
      <c r="Y93" s="180">
        <f t="shared" si="87"/>
        <v>-232.55629054857968</v>
      </c>
      <c r="Z93" s="158">
        <f>Risk!I109</f>
        <v>0</v>
      </c>
      <c r="AA93" s="155">
        <f>Risk!J109</f>
        <v>0</v>
      </c>
      <c r="AB93" s="192">
        <f>Risk!K109</f>
        <v>0</v>
      </c>
      <c r="AC93" s="158">
        <f t="shared" si="67"/>
        <v>0</v>
      </c>
      <c r="AD93" s="155">
        <f t="shared" si="68"/>
        <v>0</v>
      </c>
      <c r="AE93" s="159">
        <f t="shared" si="69"/>
        <v>0</v>
      </c>
      <c r="AF93" s="220">
        <f t="shared" si="70"/>
        <v>0</v>
      </c>
      <c r="AG93" s="193">
        <f t="shared" si="71"/>
        <v>0</v>
      </c>
      <c r="AH93" s="197">
        <f t="shared" si="72"/>
        <v>0</v>
      </c>
      <c r="AI93" s="202">
        <f>CA!$E$5</f>
        <v>0.44624660934359561</v>
      </c>
      <c r="AJ93" s="201">
        <f>CA!$E$4</f>
        <v>0.45859742263276138</v>
      </c>
      <c r="AK93" s="205">
        <f>CA!$E$6</f>
        <v>9.5155968023640194E-2</v>
      </c>
      <c r="AL93" s="215">
        <f t="shared" si="73"/>
        <v>0</v>
      </c>
      <c r="AM93" s="209">
        <f t="shared" si="74"/>
        <v>0</v>
      </c>
      <c r="AN93" s="193">
        <f t="shared" si="75"/>
        <v>0</v>
      </c>
      <c r="AO93" s="180">
        <f t="shared" si="76"/>
        <v>0</v>
      </c>
      <c r="AP93" s="231">
        <f t="shared" si="77"/>
        <v>0</v>
      </c>
      <c r="AQ93" s="139"/>
      <c r="AR93" s="59" t="str">
        <f t="shared" si="78"/>
        <v/>
      </c>
      <c r="AS93" s="51" t="str">
        <f t="shared" si="88"/>
        <v/>
      </c>
      <c r="AT93" s="106" t="str">
        <f>IF(C93="","",IF(LEN(AS93)&lt;2,"",LOOKUP(AS93,'Betting Systems'!$B$4:$B$7,'Betting Systems'!$C$4:$C$7)))</f>
        <v/>
      </c>
      <c r="AU93" s="31" t="str">
        <f t="shared" si="99"/>
        <v/>
      </c>
      <c r="AV93" s="51" t="str">
        <f t="shared" si="100"/>
        <v/>
      </c>
      <c r="AW93" s="106" t="str">
        <f>IF($C93="","",IF(LEN(AV93)&lt;3,"",LOOKUP(AV93,'Betting Systems'!$E$4:$E$11,'Betting Systems'!$F$4:$F$11)))</f>
        <v/>
      </c>
      <c r="AX93" s="52" t="str">
        <f t="shared" si="101"/>
        <v/>
      </c>
      <c r="AY93" s="126" t="str">
        <f t="shared" si="103"/>
        <v/>
      </c>
      <c r="AZ93" s="123" t="str">
        <f>IF($C93="","",IF(LEN(AY93)&lt;5,"",LOOKUP(AY93,'Betting Systems'!$H$4:$H$35,'Betting Systems'!$I$4:$I$35)))</f>
        <v/>
      </c>
      <c r="BA93" s="125" t="str">
        <f t="shared" si="102"/>
        <v/>
      </c>
      <c r="BC93" s="51">
        <f t="shared" si="89"/>
        <v>9</v>
      </c>
      <c r="BD93" s="255">
        <f t="shared" si="90"/>
        <v>10</v>
      </c>
      <c r="BE93" s="255">
        <f t="shared" si="91"/>
        <v>8</v>
      </c>
      <c r="BF93" s="255">
        <f t="shared" si="92"/>
        <v>9</v>
      </c>
      <c r="BG93" s="255">
        <f t="shared" si="93"/>
        <v>9</v>
      </c>
      <c r="BH93" s="255">
        <f t="shared" si="94"/>
        <v>6</v>
      </c>
      <c r="BI93" s="255">
        <f t="shared" si="95"/>
        <v>11</v>
      </c>
      <c r="BJ93" s="255">
        <f t="shared" si="96"/>
        <v>7</v>
      </c>
      <c r="BK93" s="255">
        <f t="shared" si="97"/>
        <v>7</v>
      </c>
      <c r="BL93" s="31">
        <f t="shared" si="98"/>
        <v>35</v>
      </c>
      <c r="BM93" s="475"/>
      <c r="BN93" s="466"/>
      <c r="BO93" s="476"/>
      <c r="BP93" s="333"/>
      <c r="BQ93" s="302"/>
      <c r="BR93" s="334"/>
      <c r="BS93" s="339">
        <f t="shared" si="79"/>
        <v>0</v>
      </c>
      <c r="BT93" s="343">
        <f t="shared" si="80"/>
        <v>0</v>
      </c>
      <c r="BU93" s="341">
        <f t="shared" si="81"/>
        <v>0</v>
      </c>
      <c r="BV93" s="341">
        <f t="shared" si="82"/>
        <v>0</v>
      </c>
      <c r="BW93" s="344">
        <f t="shared" si="83"/>
        <v>0</v>
      </c>
    </row>
    <row r="94" spans="2:75" x14ac:dyDescent="0.25">
      <c r="B94" s="172">
        <v>89</v>
      </c>
      <c r="C94" s="173" t="str">
        <f>IF(Risk!C110="","",Risk!C110)</f>
        <v/>
      </c>
      <c r="D94" s="174" t="str">
        <f>IF(Risk!D110="","",Risk!D110)</f>
        <v/>
      </c>
      <c r="E94" s="174" t="str">
        <f>IF(Risk!E110="","",Risk!E110)</f>
        <v/>
      </c>
      <c r="F94" s="174" t="str">
        <f>IF(Risk!F110="","",Risk!F110)</f>
        <v/>
      </c>
      <c r="G94" s="174" t="str">
        <f>IF(Risk!G110="","",Risk!G110)</f>
        <v/>
      </c>
      <c r="H94" s="178" t="str">
        <f>IF(Risk!H110="","",Risk!H110)</f>
        <v/>
      </c>
      <c r="I94" s="173" t="str">
        <f t="shared" si="56"/>
        <v/>
      </c>
      <c r="J94" s="174" t="str">
        <f t="shared" si="57"/>
        <v/>
      </c>
      <c r="K94" s="174" t="str">
        <f t="shared" si="58"/>
        <v/>
      </c>
      <c r="L94" s="174" t="str">
        <f t="shared" si="59"/>
        <v/>
      </c>
      <c r="M94" s="174" t="str">
        <f t="shared" si="60"/>
        <v/>
      </c>
      <c r="N94" s="175" t="str">
        <f t="shared" si="61"/>
        <v/>
      </c>
      <c r="O94" s="176" t="str">
        <f t="shared" si="62"/>
        <v/>
      </c>
      <c r="P94" s="177" t="str">
        <f t="shared" si="63"/>
        <v/>
      </c>
      <c r="Q94" s="465" t="str">
        <f t="shared" si="64"/>
        <v/>
      </c>
      <c r="R94" s="464" t="str">
        <f t="shared" si="65"/>
        <v/>
      </c>
      <c r="S94" s="417" t="str">
        <f t="shared" si="66"/>
        <v/>
      </c>
      <c r="T94" s="167" t="str">
        <f>Risk!Q110</f>
        <v/>
      </c>
      <c r="U94" s="485" t="str">
        <f>IF(C94="","",SUM(Risk!I110:K110))</f>
        <v/>
      </c>
      <c r="V94" s="168">
        <f t="shared" si="84"/>
        <v>0</v>
      </c>
      <c r="W94" s="155">
        <f t="shared" si="85"/>
        <v>2805</v>
      </c>
      <c r="X94" s="179">
        <f t="shared" si="86"/>
        <v>0</v>
      </c>
      <c r="Y94" s="180">
        <f t="shared" si="87"/>
        <v>-232.55629054857968</v>
      </c>
      <c r="Z94" s="158">
        <f>Risk!I110</f>
        <v>0</v>
      </c>
      <c r="AA94" s="155">
        <f>Risk!J110</f>
        <v>0</v>
      </c>
      <c r="AB94" s="192">
        <f>Risk!K110</f>
        <v>0</v>
      </c>
      <c r="AC94" s="158">
        <f t="shared" si="67"/>
        <v>0</v>
      </c>
      <c r="AD94" s="155">
        <f t="shared" si="68"/>
        <v>0</v>
      </c>
      <c r="AE94" s="159">
        <f t="shared" si="69"/>
        <v>0</v>
      </c>
      <c r="AF94" s="220">
        <f t="shared" si="70"/>
        <v>0</v>
      </c>
      <c r="AG94" s="193">
        <f t="shared" si="71"/>
        <v>0</v>
      </c>
      <c r="AH94" s="197">
        <f t="shared" si="72"/>
        <v>0</v>
      </c>
      <c r="AI94" s="202">
        <f>CA!$E$5</f>
        <v>0.44624660934359561</v>
      </c>
      <c r="AJ94" s="201">
        <f>CA!$E$4</f>
        <v>0.45859742263276138</v>
      </c>
      <c r="AK94" s="205">
        <f>CA!$E$6</f>
        <v>9.5155968023640194E-2</v>
      </c>
      <c r="AL94" s="215">
        <f t="shared" si="73"/>
        <v>0</v>
      </c>
      <c r="AM94" s="209">
        <f t="shared" si="74"/>
        <v>0</v>
      </c>
      <c r="AN94" s="193">
        <f t="shared" si="75"/>
        <v>0</v>
      </c>
      <c r="AO94" s="180">
        <f t="shared" si="76"/>
        <v>0</v>
      </c>
      <c r="AP94" s="231">
        <f t="shared" si="77"/>
        <v>0</v>
      </c>
      <c r="AQ94" s="139"/>
      <c r="AR94" s="59" t="str">
        <f t="shared" si="78"/>
        <v/>
      </c>
      <c r="AS94" s="51" t="str">
        <f t="shared" si="88"/>
        <v/>
      </c>
      <c r="AT94" s="106" t="str">
        <f>IF(C94="","",IF(LEN(AS94)&lt;2,"",LOOKUP(AS94,'Betting Systems'!$B$4:$B$7,'Betting Systems'!$C$4:$C$7)))</f>
        <v/>
      </c>
      <c r="AU94" s="31" t="str">
        <f t="shared" si="99"/>
        <v/>
      </c>
      <c r="AV94" s="51" t="str">
        <f t="shared" si="100"/>
        <v/>
      </c>
      <c r="AW94" s="106" t="str">
        <f>IF($C94="","",IF(LEN(AV94)&lt;3,"",LOOKUP(AV94,'Betting Systems'!$E$4:$E$11,'Betting Systems'!$F$4:$F$11)))</f>
        <v/>
      </c>
      <c r="AX94" s="52" t="str">
        <f t="shared" si="101"/>
        <v/>
      </c>
      <c r="AY94" s="126" t="str">
        <f t="shared" si="103"/>
        <v/>
      </c>
      <c r="AZ94" s="123" t="str">
        <f>IF($C94="","",IF(LEN(AY94)&lt;5,"",LOOKUP(AY94,'Betting Systems'!$H$4:$H$35,'Betting Systems'!$I$4:$I$35)))</f>
        <v/>
      </c>
      <c r="BA94" s="125" t="str">
        <f t="shared" si="102"/>
        <v/>
      </c>
      <c r="BC94" s="51">
        <f t="shared" si="89"/>
        <v>9</v>
      </c>
      <c r="BD94" s="255">
        <f t="shared" si="90"/>
        <v>10</v>
      </c>
      <c r="BE94" s="255">
        <f t="shared" si="91"/>
        <v>8</v>
      </c>
      <c r="BF94" s="255">
        <f t="shared" si="92"/>
        <v>9</v>
      </c>
      <c r="BG94" s="255">
        <f t="shared" si="93"/>
        <v>9</v>
      </c>
      <c r="BH94" s="255">
        <f t="shared" si="94"/>
        <v>6</v>
      </c>
      <c r="BI94" s="255">
        <f t="shared" si="95"/>
        <v>11</v>
      </c>
      <c r="BJ94" s="255">
        <f t="shared" si="96"/>
        <v>7</v>
      </c>
      <c r="BK94" s="255">
        <f t="shared" si="97"/>
        <v>7</v>
      </c>
      <c r="BL94" s="31">
        <f t="shared" si="98"/>
        <v>35</v>
      </c>
      <c r="BM94" s="475"/>
      <c r="BN94" s="466"/>
      <c r="BO94" s="476"/>
      <c r="BP94" s="333"/>
      <c r="BQ94" s="302"/>
      <c r="BR94" s="334"/>
      <c r="BS94" s="339">
        <f t="shared" si="79"/>
        <v>0</v>
      </c>
      <c r="BT94" s="343">
        <f t="shared" si="80"/>
        <v>0</v>
      </c>
      <c r="BU94" s="341">
        <f t="shared" si="81"/>
        <v>0</v>
      </c>
      <c r="BV94" s="341">
        <f t="shared" si="82"/>
        <v>0</v>
      </c>
      <c r="BW94" s="344">
        <f t="shared" si="83"/>
        <v>0</v>
      </c>
    </row>
    <row r="95" spans="2:75" x14ac:dyDescent="0.25">
      <c r="B95" s="172">
        <v>90</v>
      </c>
      <c r="C95" s="173" t="str">
        <f>IF(Risk!C111="","",Risk!C111)</f>
        <v/>
      </c>
      <c r="D95" s="174" t="str">
        <f>IF(Risk!D111="","",Risk!D111)</f>
        <v/>
      </c>
      <c r="E95" s="174" t="str">
        <f>IF(Risk!E111="","",Risk!E111)</f>
        <v/>
      </c>
      <c r="F95" s="174" t="str">
        <f>IF(Risk!F111="","",Risk!F111)</f>
        <v/>
      </c>
      <c r="G95" s="174" t="str">
        <f>IF(Risk!G111="","",Risk!G111)</f>
        <v/>
      </c>
      <c r="H95" s="178" t="str">
        <f>IF(Risk!H111="","",Risk!H111)</f>
        <v/>
      </c>
      <c r="I95" s="173" t="str">
        <f t="shared" si="56"/>
        <v/>
      </c>
      <c r="J95" s="174" t="str">
        <f t="shared" si="57"/>
        <v/>
      </c>
      <c r="K95" s="174" t="str">
        <f t="shared" si="58"/>
        <v/>
      </c>
      <c r="L95" s="174" t="str">
        <f t="shared" si="59"/>
        <v/>
      </c>
      <c r="M95" s="174" t="str">
        <f t="shared" si="60"/>
        <v/>
      </c>
      <c r="N95" s="175" t="str">
        <f t="shared" si="61"/>
        <v/>
      </c>
      <c r="O95" s="176" t="str">
        <f t="shared" si="62"/>
        <v/>
      </c>
      <c r="P95" s="177" t="str">
        <f t="shared" si="63"/>
        <v/>
      </c>
      <c r="Q95" s="465" t="str">
        <f t="shared" si="64"/>
        <v/>
      </c>
      <c r="R95" s="464" t="str">
        <f t="shared" si="65"/>
        <v/>
      </c>
      <c r="S95" s="417" t="str">
        <f t="shared" si="66"/>
        <v/>
      </c>
      <c r="T95" s="167" t="str">
        <f>Risk!Q111</f>
        <v/>
      </c>
      <c r="U95" s="485" t="str">
        <f>IF(C95="","",SUM(Risk!I111:K111))</f>
        <v/>
      </c>
      <c r="V95" s="168">
        <f t="shared" si="84"/>
        <v>0</v>
      </c>
      <c r="W95" s="155">
        <f t="shared" si="85"/>
        <v>2805</v>
      </c>
      <c r="X95" s="179">
        <f t="shared" si="86"/>
        <v>0</v>
      </c>
      <c r="Y95" s="180">
        <f t="shared" si="87"/>
        <v>-232.55629054857968</v>
      </c>
      <c r="Z95" s="158">
        <f>Risk!I111</f>
        <v>0</v>
      </c>
      <c r="AA95" s="155">
        <f>Risk!J111</f>
        <v>0</v>
      </c>
      <c r="AB95" s="192">
        <f>Risk!K111</f>
        <v>0</v>
      </c>
      <c r="AC95" s="158">
        <f t="shared" si="67"/>
        <v>0</v>
      </c>
      <c r="AD95" s="155">
        <f t="shared" si="68"/>
        <v>0</v>
      </c>
      <c r="AE95" s="159">
        <f t="shared" si="69"/>
        <v>0</v>
      </c>
      <c r="AF95" s="220">
        <f t="shared" si="70"/>
        <v>0</v>
      </c>
      <c r="AG95" s="193">
        <f t="shared" si="71"/>
        <v>0</v>
      </c>
      <c r="AH95" s="197">
        <f t="shared" si="72"/>
        <v>0</v>
      </c>
      <c r="AI95" s="202">
        <f>CA!$E$5</f>
        <v>0.44624660934359561</v>
      </c>
      <c r="AJ95" s="201">
        <f>CA!$E$4</f>
        <v>0.45859742263276138</v>
      </c>
      <c r="AK95" s="205">
        <f>CA!$E$6</f>
        <v>9.5155968023640194E-2</v>
      </c>
      <c r="AL95" s="215">
        <f t="shared" si="73"/>
        <v>0</v>
      </c>
      <c r="AM95" s="209">
        <f t="shared" si="74"/>
        <v>0</v>
      </c>
      <c r="AN95" s="193">
        <f t="shared" si="75"/>
        <v>0</v>
      </c>
      <c r="AO95" s="180">
        <f t="shared" si="76"/>
        <v>0</v>
      </c>
      <c r="AP95" s="231">
        <f t="shared" si="77"/>
        <v>0</v>
      </c>
      <c r="AQ95" s="139"/>
      <c r="AR95" s="59" t="str">
        <f t="shared" si="78"/>
        <v/>
      </c>
      <c r="AS95" s="51" t="str">
        <f t="shared" si="88"/>
        <v/>
      </c>
      <c r="AT95" s="106" t="str">
        <f>IF(C95="","",IF(LEN(AS95)&lt;2,"",LOOKUP(AS95,'Betting Systems'!$B$4:$B$7,'Betting Systems'!$C$4:$C$7)))</f>
        <v/>
      </c>
      <c r="AU95" s="31" t="str">
        <f t="shared" si="99"/>
        <v/>
      </c>
      <c r="AV95" s="51" t="str">
        <f t="shared" si="100"/>
        <v/>
      </c>
      <c r="AW95" s="106" t="str">
        <f>IF($C95="","",IF(LEN(AV95)&lt;3,"",LOOKUP(AV95,'Betting Systems'!$E$4:$E$11,'Betting Systems'!$F$4:$F$11)))</f>
        <v/>
      </c>
      <c r="AX95" s="52" t="str">
        <f t="shared" si="101"/>
        <v/>
      </c>
      <c r="AY95" s="126" t="str">
        <f t="shared" si="103"/>
        <v/>
      </c>
      <c r="AZ95" s="123" t="str">
        <f>IF($C95="","",IF(LEN(AY95)&lt;5,"",LOOKUP(AY95,'Betting Systems'!$H$4:$H$35,'Betting Systems'!$I$4:$I$35)))</f>
        <v/>
      </c>
      <c r="BA95" s="125" t="str">
        <f t="shared" si="102"/>
        <v/>
      </c>
      <c r="BC95" s="51">
        <f t="shared" si="89"/>
        <v>9</v>
      </c>
      <c r="BD95" s="255">
        <f t="shared" si="90"/>
        <v>10</v>
      </c>
      <c r="BE95" s="255">
        <f t="shared" si="91"/>
        <v>8</v>
      </c>
      <c r="BF95" s="255">
        <f t="shared" si="92"/>
        <v>9</v>
      </c>
      <c r="BG95" s="255">
        <f t="shared" si="93"/>
        <v>9</v>
      </c>
      <c r="BH95" s="255">
        <f t="shared" si="94"/>
        <v>6</v>
      </c>
      <c r="BI95" s="255">
        <f t="shared" si="95"/>
        <v>11</v>
      </c>
      <c r="BJ95" s="255">
        <f t="shared" si="96"/>
        <v>7</v>
      </c>
      <c r="BK95" s="255">
        <f t="shared" si="97"/>
        <v>7</v>
      </c>
      <c r="BL95" s="31">
        <f t="shared" si="98"/>
        <v>35</v>
      </c>
      <c r="BM95" s="475"/>
      <c r="BN95" s="466"/>
      <c r="BO95" s="476"/>
      <c r="BP95" s="333"/>
      <c r="BQ95" s="302"/>
      <c r="BR95" s="334"/>
      <c r="BS95" s="339">
        <f t="shared" si="79"/>
        <v>0</v>
      </c>
      <c r="BT95" s="343">
        <f t="shared" si="80"/>
        <v>0</v>
      </c>
      <c r="BU95" s="341">
        <f t="shared" si="81"/>
        <v>0</v>
      </c>
      <c r="BV95" s="341">
        <f t="shared" si="82"/>
        <v>0</v>
      </c>
      <c r="BW95" s="344">
        <f t="shared" si="83"/>
        <v>0</v>
      </c>
    </row>
    <row r="96" spans="2:75" x14ac:dyDescent="0.25">
      <c r="B96" s="172">
        <v>91</v>
      </c>
      <c r="C96" s="173" t="str">
        <f>IF(Risk!C112="","",Risk!C112)</f>
        <v/>
      </c>
      <c r="D96" s="174" t="str">
        <f>IF(Risk!D112="","",Risk!D112)</f>
        <v/>
      </c>
      <c r="E96" s="174" t="str">
        <f>IF(Risk!E112="","",Risk!E112)</f>
        <v/>
      </c>
      <c r="F96" s="174" t="str">
        <f>IF(Risk!F112="","",Risk!F112)</f>
        <v/>
      </c>
      <c r="G96" s="174" t="str">
        <f>IF(Risk!G112="","",Risk!G112)</f>
        <v/>
      </c>
      <c r="H96" s="178" t="str">
        <f>IF(Risk!H112="","",Risk!H112)</f>
        <v/>
      </c>
      <c r="I96" s="173" t="str">
        <f t="shared" si="56"/>
        <v/>
      </c>
      <c r="J96" s="174" t="str">
        <f t="shared" si="57"/>
        <v/>
      </c>
      <c r="K96" s="174" t="str">
        <f t="shared" si="58"/>
        <v/>
      </c>
      <c r="L96" s="174" t="str">
        <f t="shared" si="59"/>
        <v/>
      </c>
      <c r="M96" s="174" t="str">
        <f t="shared" si="60"/>
        <v/>
      </c>
      <c r="N96" s="175" t="str">
        <f t="shared" si="61"/>
        <v/>
      </c>
      <c r="O96" s="176" t="str">
        <f t="shared" si="62"/>
        <v/>
      </c>
      <c r="P96" s="177" t="str">
        <f t="shared" si="63"/>
        <v/>
      </c>
      <c r="Q96" s="465" t="str">
        <f t="shared" si="64"/>
        <v/>
      </c>
      <c r="R96" s="464" t="str">
        <f t="shared" si="65"/>
        <v/>
      </c>
      <c r="S96" s="417" t="str">
        <f t="shared" si="66"/>
        <v/>
      </c>
      <c r="T96" s="167" t="str">
        <f>Risk!Q112</f>
        <v/>
      </c>
      <c r="U96" s="485" t="str">
        <f>IF(C96="","",SUM(Risk!I112:K112))</f>
        <v/>
      </c>
      <c r="V96" s="168">
        <f t="shared" si="84"/>
        <v>0</v>
      </c>
      <c r="W96" s="155">
        <f t="shared" si="85"/>
        <v>2805</v>
      </c>
      <c r="X96" s="179">
        <f t="shared" si="86"/>
        <v>0</v>
      </c>
      <c r="Y96" s="180">
        <f t="shared" si="87"/>
        <v>-232.55629054857968</v>
      </c>
      <c r="Z96" s="158">
        <f>Risk!I112</f>
        <v>0</v>
      </c>
      <c r="AA96" s="155">
        <f>Risk!J112</f>
        <v>0</v>
      </c>
      <c r="AB96" s="192">
        <f>Risk!K112</f>
        <v>0</v>
      </c>
      <c r="AC96" s="158">
        <f t="shared" si="67"/>
        <v>0</v>
      </c>
      <c r="AD96" s="155">
        <f t="shared" si="68"/>
        <v>0</v>
      </c>
      <c r="AE96" s="159">
        <f t="shared" si="69"/>
        <v>0</v>
      </c>
      <c r="AF96" s="220">
        <f t="shared" si="70"/>
        <v>0</v>
      </c>
      <c r="AG96" s="193">
        <f t="shared" si="71"/>
        <v>0</v>
      </c>
      <c r="AH96" s="197">
        <f t="shared" si="72"/>
        <v>0</v>
      </c>
      <c r="AI96" s="202">
        <f>CA!$E$5</f>
        <v>0.44624660934359561</v>
      </c>
      <c r="AJ96" s="201">
        <f>CA!$E$4</f>
        <v>0.45859742263276138</v>
      </c>
      <c r="AK96" s="205">
        <f>CA!$E$6</f>
        <v>9.5155968023640194E-2</v>
      </c>
      <c r="AL96" s="215">
        <f t="shared" si="73"/>
        <v>0</v>
      </c>
      <c r="AM96" s="209">
        <f t="shared" si="74"/>
        <v>0</v>
      </c>
      <c r="AN96" s="193">
        <f t="shared" si="75"/>
        <v>0</v>
      </c>
      <c r="AO96" s="180">
        <f t="shared" si="76"/>
        <v>0</v>
      </c>
      <c r="AP96" s="231">
        <f t="shared" si="77"/>
        <v>0</v>
      </c>
      <c r="AQ96" s="139"/>
      <c r="AR96" s="59" t="str">
        <f t="shared" si="78"/>
        <v/>
      </c>
      <c r="AS96" s="51" t="str">
        <f t="shared" si="88"/>
        <v/>
      </c>
      <c r="AT96" s="106" t="str">
        <f>IF(C96="","",IF(LEN(AS96)&lt;2,"",LOOKUP(AS96,'Betting Systems'!$B$4:$B$7,'Betting Systems'!$C$4:$C$7)))</f>
        <v/>
      </c>
      <c r="AU96" s="31" t="str">
        <f t="shared" si="99"/>
        <v/>
      </c>
      <c r="AV96" s="51" t="str">
        <f t="shared" si="100"/>
        <v/>
      </c>
      <c r="AW96" s="106" t="str">
        <f>IF($C96="","",IF(LEN(AV96)&lt;3,"",LOOKUP(AV96,'Betting Systems'!$E$4:$E$11,'Betting Systems'!$F$4:$F$11)))</f>
        <v/>
      </c>
      <c r="AX96" s="52" t="str">
        <f t="shared" si="101"/>
        <v/>
      </c>
      <c r="AY96" s="126" t="str">
        <f t="shared" si="103"/>
        <v/>
      </c>
      <c r="AZ96" s="123" t="str">
        <f>IF($C96="","",IF(LEN(AY96)&lt;5,"",LOOKUP(AY96,'Betting Systems'!$H$4:$H$35,'Betting Systems'!$I$4:$I$35)))</f>
        <v/>
      </c>
      <c r="BA96" s="125" t="str">
        <f t="shared" si="102"/>
        <v/>
      </c>
      <c r="BC96" s="51">
        <f t="shared" si="89"/>
        <v>9</v>
      </c>
      <c r="BD96" s="255">
        <f t="shared" si="90"/>
        <v>10</v>
      </c>
      <c r="BE96" s="255">
        <f t="shared" si="91"/>
        <v>8</v>
      </c>
      <c r="BF96" s="255">
        <f t="shared" si="92"/>
        <v>9</v>
      </c>
      <c r="BG96" s="255">
        <f t="shared" si="93"/>
        <v>9</v>
      </c>
      <c r="BH96" s="255">
        <f t="shared" si="94"/>
        <v>6</v>
      </c>
      <c r="BI96" s="255">
        <f t="shared" si="95"/>
        <v>11</v>
      </c>
      <c r="BJ96" s="255">
        <f t="shared" si="96"/>
        <v>7</v>
      </c>
      <c r="BK96" s="255">
        <f t="shared" si="97"/>
        <v>7</v>
      </c>
      <c r="BL96" s="31">
        <f t="shared" si="98"/>
        <v>35</v>
      </c>
      <c r="BM96" s="475"/>
      <c r="BN96" s="466"/>
      <c r="BO96" s="476"/>
      <c r="BP96" s="333"/>
      <c r="BQ96" s="302"/>
      <c r="BR96" s="334"/>
      <c r="BS96" s="339">
        <f t="shared" si="79"/>
        <v>0</v>
      </c>
      <c r="BT96" s="343">
        <f t="shared" si="80"/>
        <v>0</v>
      </c>
      <c r="BU96" s="341">
        <f t="shared" si="81"/>
        <v>0</v>
      </c>
      <c r="BV96" s="341">
        <f t="shared" si="82"/>
        <v>0</v>
      </c>
      <c r="BW96" s="344">
        <f t="shared" si="83"/>
        <v>0</v>
      </c>
    </row>
    <row r="97" spans="2:76" x14ac:dyDescent="0.25">
      <c r="B97" s="172">
        <v>92</v>
      </c>
      <c r="C97" s="173" t="str">
        <f>IF(Risk!C113="","",Risk!C113)</f>
        <v/>
      </c>
      <c r="D97" s="174" t="str">
        <f>IF(Risk!D113="","",Risk!D113)</f>
        <v/>
      </c>
      <c r="E97" s="174" t="str">
        <f>IF(Risk!E113="","",Risk!E113)</f>
        <v/>
      </c>
      <c r="F97" s="174" t="str">
        <f>IF(Risk!F113="","",Risk!F113)</f>
        <v/>
      </c>
      <c r="G97" s="174" t="str">
        <f>IF(Risk!G113="","",Risk!G113)</f>
        <v/>
      </c>
      <c r="H97" s="178" t="str">
        <f>IF(Risk!H113="","",Risk!H113)</f>
        <v/>
      </c>
      <c r="I97" s="173" t="str">
        <f t="shared" si="56"/>
        <v/>
      </c>
      <c r="J97" s="174" t="str">
        <f t="shared" si="57"/>
        <v/>
      </c>
      <c r="K97" s="174" t="str">
        <f t="shared" si="58"/>
        <v/>
      </c>
      <c r="L97" s="174" t="str">
        <f t="shared" si="59"/>
        <v/>
      </c>
      <c r="M97" s="174" t="str">
        <f t="shared" si="60"/>
        <v/>
      </c>
      <c r="N97" s="175" t="str">
        <f t="shared" si="61"/>
        <v/>
      </c>
      <c r="O97" s="176" t="str">
        <f t="shared" si="62"/>
        <v/>
      </c>
      <c r="P97" s="177" t="str">
        <f t="shared" si="63"/>
        <v/>
      </c>
      <c r="Q97" s="465" t="str">
        <f t="shared" si="64"/>
        <v/>
      </c>
      <c r="R97" s="464" t="str">
        <f t="shared" si="65"/>
        <v/>
      </c>
      <c r="S97" s="417" t="str">
        <f t="shared" si="66"/>
        <v/>
      </c>
      <c r="T97" s="167" t="str">
        <f>Risk!Q113</f>
        <v/>
      </c>
      <c r="U97" s="485" t="str">
        <f>IF(C97="","",SUM(Risk!I113:K113))</f>
        <v/>
      </c>
      <c r="V97" s="168">
        <f t="shared" si="84"/>
        <v>0</v>
      </c>
      <c r="W97" s="155">
        <f t="shared" si="85"/>
        <v>2805</v>
      </c>
      <c r="X97" s="179">
        <f t="shared" si="86"/>
        <v>0</v>
      </c>
      <c r="Y97" s="180">
        <f t="shared" si="87"/>
        <v>-232.55629054857968</v>
      </c>
      <c r="Z97" s="158">
        <f>Risk!I113</f>
        <v>0</v>
      </c>
      <c r="AA97" s="155">
        <f>Risk!J113</f>
        <v>0</v>
      </c>
      <c r="AB97" s="192">
        <f>Risk!K113</f>
        <v>0</v>
      </c>
      <c r="AC97" s="158">
        <f t="shared" si="67"/>
        <v>0</v>
      </c>
      <c r="AD97" s="155">
        <f t="shared" si="68"/>
        <v>0</v>
      </c>
      <c r="AE97" s="159">
        <f t="shared" si="69"/>
        <v>0</v>
      </c>
      <c r="AF97" s="220">
        <f t="shared" si="70"/>
        <v>0</v>
      </c>
      <c r="AG97" s="193">
        <f t="shared" si="71"/>
        <v>0</v>
      </c>
      <c r="AH97" s="197">
        <f t="shared" si="72"/>
        <v>0</v>
      </c>
      <c r="AI97" s="202">
        <f>CA!$E$5</f>
        <v>0.44624660934359561</v>
      </c>
      <c r="AJ97" s="201">
        <f>CA!$E$4</f>
        <v>0.45859742263276138</v>
      </c>
      <c r="AK97" s="205">
        <f>CA!$E$6</f>
        <v>9.5155968023640194E-2</v>
      </c>
      <c r="AL97" s="215">
        <f t="shared" si="73"/>
        <v>0</v>
      </c>
      <c r="AM97" s="209">
        <f t="shared" si="74"/>
        <v>0</v>
      </c>
      <c r="AN97" s="193">
        <f t="shared" si="75"/>
        <v>0</v>
      </c>
      <c r="AO97" s="180">
        <f t="shared" si="76"/>
        <v>0</v>
      </c>
      <c r="AP97" s="231">
        <f t="shared" si="77"/>
        <v>0</v>
      </c>
      <c r="AQ97" s="139"/>
      <c r="AR97" s="59" t="str">
        <f t="shared" si="78"/>
        <v/>
      </c>
      <c r="AS97" s="51" t="str">
        <f t="shared" si="88"/>
        <v/>
      </c>
      <c r="AT97" s="106" t="str">
        <f>IF(C97="","",IF(LEN(AS97)&lt;2,"",LOOKUP(AS97,'Betting Systems'!$B$4:$B$7,'Betting Systems'!$C$4:$C$7)))</f>
        <v/>
      </c>
      <c r="AU97" s="31" t="str">
        <f t="shared" si="99"/>
        <v/>
      </c>
      <c r="AV97" s="51" t="str">
        <f t="shared" si="100"/>
        <v/>
      </c>
      <c r="AW97" s="106" t="str">
        <f>IF($C97="","",IF(LEN(AV97)&lt;3,"",LOOKUP(AV97,'Betting Systems'!$E$4:$E$11,'Betting Systems'!$F$4:$F$11)))</f>
        <v/>
      </c>
      <c r="AX97" s="52" t="str">
        <f t="shared" si="101"/>
        <v/>
      </c>
      <c r="AY97" s="126" t="str">
        <f t="shared" si="103"/>
        <v/>
      </c>
      <c r="AZ97" s="123" t="str">
        <f>IF($C97="","",IF(LEN(AY97)&lt;5,"",LOOKUP(AY97,'Betting Systems'!$H$4:$H$35,'Betting Systems'!$I$4:$I$35)))</f>
        <v/>
      </c>
      <c r="BA97" s="125" t="str">
        <f t="shared" si="102"/>
        <v/>
      </c>
      <c r="BC97" s="51">
        <f t="shared" si="89"/>
        <v>9</v>
      </c>
      <c r="BD97" s="255">
        <f t="shared" si="90"/>
        <v>10</v>
      </c>
      <c r="BE97" s="255">
        <f t="shared" si="91"/>
        <v>8</v>
      </c>
      <c r="BF97" s="255">
        <f t="shared" si="92"/>
        <v>9</v>
      </c>
      <c r="BG97" s="255">
        <f t="shared" si="93"/>
        <v>9</v>
      </c>
      <c r="BH97" s="255">
        <f t="shared" si="94"/>
        <v>6</v>
      </c>
      <c r="BI97" s="255">
        <f t="shared" si="95"/>
        <v>11</v>
      </c>
      <c r="BJ97" s="255">
        <f t="shared" si="96"/>
        <v>7</v>
      </c>
      <c r="BK97" s="255">
        <f t="shared" si="97"/>
        <v>7</v>
      </c>
      <c r="BL97" s="31">
        <f t="shared" si="98"/>
        <v>35</v>
      </c>
      <c r="BM97" s="475"/>
      <c r="BN97" s="466"/>
      <c r="BO97" s="476"/>
      <c r="BP97" s="333"/>
      <c r="BQ97" s="302"/>
      <c r="BR97" s="334"/>
      <c r="BS97" s="339">
        <f t="shared" si="79"/>
        <v>0</v>
      </c>
      <c r="BT97" s="343">
        <f t="shared" si="80"/>
        <v>0</v>
      </c>
      <c r="BU97" s="341">
        <f t="shared" si="81"/>
        <v>0</v>
      </c>
      <c r="BV97" s="341">
        <f t="shared" si="82"/>
        <v>0</v>
      </c>
      <c r="BW97" s="344">
        <f t="shared" si="83"/>
        <v>0</v>
      </c>
    </row>
    <row r="98" spans="2:76" x14ac:dyDescent="0.25">
      <c r="B98" s="172">
        <v>93</v>
      </c>
      <c r="C98" s="173" t="str">
        <f>IF(Risk!C114="","",Risk!C114)</f>
        <v/>
      </c>
      <c r="D98" s="174" t="str">
        <f>IF(Risk!D114="","",Risk!D114)</f>
        <v/>
      </c>
      <c r="E98" s="174" t="str">
        <f>IF(Risk!E114="","",Risk!E114)</f>
        <v/>
      </c>
      <c r="F98" s="174" t="str">
        <f>IF(Risk!F114="","",Risk!F114)</f>
        <v/>
      </c>
      <c r="G98" s="174" t="str">
        <f>IF(Risk!G114="","",Risk!G114)</f>
        <v/>
      </c>
      <c r="H98" s="178" t="str">
        <f>IF(Risk!H114="","",Risk!H114)</f>
        <v/>
      </c>
      <c r="I98" s="173" t="str">
        <f t="shared" si="56"/>
        <v/>
      </c>
      <c r="J98" s="174" t="str">
        <f t="shared" si="57"/>
        <v/>
      </c>
      <c r="K98" s="174" t="str">
        <f t="shared" si="58"/>
        <v/>
      </c>
      <c r="L98" s="174" t="str">
        <f t="shared" si="59"/>
        <v/>
      </c>
      <c r="M98" s="174" t="str">
        <f t="shared" si="60"/>
        <v/>
      </c>
      <c r="N98" s="175" t="str">
        <f t="shared" si="61"/>
        <v/>
      </c>
      <c r="O98" s="176" t="str">
        <f t="shared" si="62"/>
        <v/>
      </c>
      <c r="P98" s="177" t="str">
        <f t="shared" si="63"/>
        <v/>
      </c>
      <c r="Q98" s="465" t="str">
        <f t="shared" si="64"/>
        <v/>
      </c>
      <c r="R98" s="464" t="str">
        <f t="shared" si="65"/>
        <v/>
      </c>
      <c r="S98" s="417" t="str">
        <f t="shared" si="66"/>
        <v/>
      </c>
      <c r="T98" s="167" t="str">
        <f>Risk!Q114</f>
        <v/>
      </c>
      <c r="U98" s="485" t="str">
        <f>IF(C98="","",SUM(Risk!I114:K114))</f>
        <v/>
      </c>
      <c r="V98" s="168">
        <f t="shared" si="84"/>
        <v>0</v>
      </c>
      <c r="W98" s="155">
        <f t="shared" si="85"/>
        <v>2805</v>
      </c>
      <c r="X98" s="179">
        <f t="shared" si="86"/>
        <v>0</v>
      </c>
      <c r="Y98" s="180">
        <f t="shared" si="87"/>
        <v>-232.55629054857968</v>
      </c>
      <c r="Z98" s="158">
        <f>Risk!I114</f>
        <v>0</v>
      </c>
      <c r="AA98" s="155">
        <f>Risk!J114</f>
        <v>0</v>
      </c>
      <c r="AB98" s="192">
        <f>Risk!K114</f>
        <v>0</v>
      </c>
      <c r="AC98" s="158">
        <f t="shared" si="67"/>
        <v>0</v>
      </c>
      <c r="AD98" s="155">
        <f t="shared" si="68"/>
        <v>0</v>
      </c>
      <c r="AE98" s="159">
        <f t="shared" si="69"/>
        <v>0</v>
      </c>
      <c r="AF98" s="220">
        <f t="shared" si="70"/>
        <v>0</v>
      </c>
      <c r="AG98" s="193">
        <f t="shared" si="71"/>
        <v>0</v>
      </c>
      <c r="AH98" s="197">
        <f t="shared" si="72"/>
        <v>0</v>
      </c>
      <c r="AI98" s="202">
        <f>CA!$E$5</f>
        <v>0.44624660934359561</v>
      </c>
      <c r="AJ98" s="201">
        <f>CA!$E$4</f>
        <v>0.45859742263276138</v>
      </c>
      <c r="AK98" s="205">
        <f>CA!$E$6</f>
        <v>9.5155968023640194E-2</v>
      </c>
      <c r="AL98" s="215">
        <f t="shared" si="73"/>
        <v>0</v>
      </c>
      <c r="AM98" s="209">
        <f t="shared" si="74"/>
        <v>0</v>
      </c>
      <c r="AN98" s="193">
        <f t="shared" si="75"/>
        <v>0</v>
      </c>
      <c r="AO98" s="180">
        <f t="shared" si="76"/>
        <v>0</v>
      </c>
      <c r="AP98" s="231">
        <f t="shared" si="77"/>
        <v>0</v>
      </c>
      <c r="AQ98" s="139"/>
      <c r="AR98" s="59" t="str">
        <f t="shared" si="78"/>
        <v/>
      </c>
      <c r="AS98" s="51" t="str">
        <f t="shared" si="88"/>
        <v/>
      </c>
      <c r="AT98" s="106" t="str">
        <f>IF(C98="","",IF(LEN(AS98)&lt;2,"",LOOKUP(AS98,'Betting Systems'!$B$4:$B$7,'Betting Systems'!$C$4:$C$7)))</f>
        <v/>
      </c>
      <c r="AU98" s="31" t="str">
        <f t="shared" si="99"/>
        <v/>
      </c>
      <c r="AV98" s="51" t="str">
        <f t="shared" si="100"/>
        <v/>
      </c>
      <c r="AW98" s="106" t="str">
        <f>IF($C98="","",IF(LEN(AV98)&lt;3,"",LOOKUP(AV98,'Betting Systems'!$E$4:$E$11,'Betting Systems'!$F$4:$F$11)))</f>
        <v/>
      </c>
      <c r="AX98" s="52" t="str">
        <f t="shared" si="101"/>
        <v/>
      </c>
      <c r="AY98" s="126" t="str">
        <f t="shared" si="103"/>
        <v/>
      </c>
      <c r="AZ98" s="123" t="str">
        <f>IF($C98="","",IF(LEN(AY98)&lt;5,"",LOOKUP(AY98,'Betting Systems'!$H$4:$H$35,'Betting Systems'!$I$4:$I$35)))</f>
        <v/>
      </c>
      <c r="BA98" s="125" t="str">
        <f t="shared" si="102"/>
        <v/>
      </c>
      <c r="BC98" s="51">
        <f t="shared" si="89"/>
        <v>9</v>
      </c>
      <c r="BD98" s="255">
        <f t="shared" si="90"/>
        <v>10</v>
      </c>
      <c r="BE98" s="255">
        <f t="shared" si="91"/>
        <v>8</v>
      </c>
      <c r="BF98" s="255">
        <f t="shared" si="92"/>
        <v>9</v>
      </c>
      <c r="BG98" s="255">
        <f t="shared" si="93"/>
        <v>9</v>
      </c>
      <c r="BH98" s="255">
        <f t="shared" si="94"/>
        <v>6</v>
      </c>
      <c r="BI98" s="255">
        <f t="shared" si="95"/>
        <v>11</v>
      </c>
      <c r="BJ98" s="255">
        <f t="shared" si="96"/>
        <v>7</v>
      </c>
      <c r="BK98" s="255">
        <f t="shared" si="97"/>
        <v>7</v>
      </c>
      <c r="BL98" s="31">
        <f t="shared" si="98"/>
        <v>35</v>
      </c>
      <c r="BM98" s="475"/>
      <c r="BN98" s="466"/>
      <c r="BO98" s="476"/>
      <c r="BP98" s="333"/>
      <c r="BQ98" s="302"/>
      <c r="BR98" s="334"/>
      <c r="BS98" s="339">
        <f t="shared" si="79"/>
        <v>0</v>
      </c>
      <c r="BT98" s="343">
        <f t="shared" si="80"/>
        <v>0</v>
      </c>
      <c r="BU98" s="341">
        <f t="shared" si="81"/>
        <v>0</v>
      </c>
      <c r="BV98" s="341">
        <f t="shared" si="82"/>
        <v>0</v>
      </c>
      <c r="BW98" s="344">
        <f t="shared" si="83"/>
        <v>0</v>
      </c>
    </row>
    <row r="99" spans="2:76" x14ac:dyDescent="0.25">
      <c r="B99" s="172">
        <v>94</v>
      </c>
      <c r="C99" s="173" t="str">
        <f>IF(Risk!C115="","",Risk!C115)</f>
        <v/>
      </c>
      <c r="D99" s="174" t="str">
        <f>IF(Risk!D115="","",Risk!D115)</f>
        <v/>
      </c>
      <c r="E99" s="174" t="str">
        <f>IF(Risk!E115="","",Risk!E115)</f>
        <v/>
      </c>
      <c r="F99" s="174" t="str">
        <f>IF(Risk!F115="","",Risk!F115)</f>
        <v/>
      </c>
      <c r="G99" s="174" t="str">
        <f>IF(Risk!G115="","",Risk!G115)</f>
        <v/>
      </c>
      <c r="H99" s="178" t="str">
        <f>IF(Risk!H115="","",Risk!H115)</f>
        <v/>
      </c>
      <c r="I99" s="173" t="str">
        <f t="shared" si="56"/>
        <v/>
      </c>
      <c r="J99" s="174" t="str">
        <f t="shared" si="57"/>
        <v/>
      </c>
      <c r="K99" s="174" t="str">
        <f t="shared" si="58"/>
        <v/>
      </c>
      <c r="L99" s="174" t="str">
        <f t="shared" si="59"/>
        <v/>
      </c>
      <c r="M99" s="174" t="str">
        <f t="shared" si="60"/>
        <v/>
      </c>
      <c r="N99" s="175" t="str">
        <f t="shared" si="61"/>
        <v/>
      </c>
      <c r="O99" s="176" t="str">
        <f t="shared" si="62"/>
        <v/>
      </c>
      <c r="P99" s="177" t="str">
        <f t="shared" si="63"/>
        <v/>
      </c>
      <c r="Q99" s="465" t="str">
        <f t="shared" si="64"/>
        <v/>
      </c>
      <c r="R99" s="464" t="str">
        <f t="shared" si="65"/>
        <v/>
      </c>
      <c r="S99" s="417" t="str">
        <f t="shared" si="66"/>
        <v/>
      </c>
      <c r="T99" s="167" t="str">
        <f>Risk!Q115</f>
        <v/>
      </c>
      <c r="U99" s="485" t="str">
        <f>IF(C99="","",SUM(Risk!I115:K115))</f>
        <v/>
      </c>
      <c r="V99" s="168">
        <f t="shared" si="84"/>
        <v>0</v>
      </c>
      <c r="W99" s="155">
        <f t="shared" si="85"/>
        <v>2805</v>
      </c>
      <c r="X99" s="179">
        <f t="shared" si="86"/>
        <v>0</v>
      </c>
      <c r="Y99" s="180">
        <f t="shared" si="87"/>
        <v>-232.55629054857968</v>
      </c>
      <c r="Z99" s="158">
        <f>Risk!I115</f>
        <v>0</v>
      </c>
      <c r="AA99" s="155">
        <f>Risk!J115</f>
        <v>0</v>
      </c>
      <c r="AB99" s="192">
        <f>Risk!K115</f>
        <v>0</v>
      </c>
      <c r="AC99" s="158">
        <f t="shared" si="67"/>
        <v>0</v>
      </c>
      <c r="AD99" s="155">
        <f t="shared" si="68"/>
        <v>0</v>
      </c>
      <c r="AE99" s="159">
        <f t="shared" si="69"/>
        <v>0</v>
      </c>
      <c r="AF99" s="220">
        <f t="shared" si="70"/>
        <v>0</v>
      </c>
      <c r="AG99" s="193">
        <f t="shared" si="71"/>
        <v>0</v>
      </c>
      <c r="AH99" s="197">
        <f t="shared" si="72"/>
        <v>0</v>
      </c>
      <c r="AI99" s="202">
        <f>CA!$E$5</f>
        <v>0.44624660934359561</v>
      </c>
      <c r="AJ99" s="201">
        <f>CA!$E$4</f>
        <v>0.45859742263276138</v>
      </c>
      <c r="AK99" s="205">
        <f>CA!$E$6</f>
        <v>9.5155968023640194E-2</v>
      </c>
      <c r="AL99" s="215">
        <f t="shared" si="73"/>
        <v>0</v>
      </c>
      <c r="AM99" s="209">
        <f t="shared" si="74"/>
        <v>0</v>
      </c>
      <c r="AN99" s="193">
        <f t="shared" si="75"/>
        <v>0</v>
      </c>
      <c r="AO99" s="180">
        <f t="shared" si="76"/>
        <v>0</v>
      </c>
      <c r="AP99" s="231">
        <f t="shared" si="77"/>
        <v>0</v>
      </c>
      <c r="AQ99" s="139"/>
      <c r="AR99" s="59" t="str">
        <f t="shared" si="78"/>
        <v/>
      </c>
      <c r="AS99" s="51" t="str">
        <f t="shared" si="88"/>
        <v/>
      </c>
      <c r="AT99" s="106" t="str">
        <f>IF(C99="","",IF(LEN(AS99)&lt;2,"",LOOKUP(AS99,'Betting Systems'!$B$4:$B$7,'Betting Systems'!$C$4:$C$7)))</f>
        <v/>
      </c>
      <c r="AU99" s="31" t="str">
        <f t="shared" si="99"/>
        <v/>
      </c>
      <c r="AV99" s="51" t="str">
        <f t="shared" si="100"/>
        <v/>
      </c>
      <c r="AW99" s="106" t="str">
        <f>IF($C99="","",IF(LEN(AV99)&lt;3,"",LOOKUP(AV99,'Betting Systems'!$E$4:$E$11,'Betting Systems'!$F$4:$F$11)))</f>
        <v/>
      </c>
      <c r="AX99" s="52" t="str">
        <f t="shared" si="101"/>
        <v/>
      </c>
      <c r="AY99" s="126" t="str">
        <f t="shared" si="103"/>
        <v/>
      </c>
      <c r="AZ99" s="123" t="str">
        <f>IF($C99="","",IF(LEN(AY99)&lt;5,"",LOOKUP(AY99,'Betting Systems'!$H$4:$H$35,'Betting Systems'!$I$4:$I$35)))</f>
        <v/>
      </c>
      <c r="BA99" s="125" t="str">
        <f t="shared" si="102"/>
        <v/>
      </c>
      <c r="BC99" s="51">
        <f t="shared" si="89"/>
        <v>9</v>
      </c>
      <c r="BD99" s="255">
        <f t="shared" si="90"/>
        <v>10</v>
      </c>
      <c r="BE99" s="255">
        <f t="shared" si="91"/>
        <v>8</v>
      </c>
      <c r="BF99" s="255">
        <f t="shared" si="92"/>
        <v>9</v>
      </c>
      <c r="BG99" s="255">
        <f t="shared" si="93"/>
        <v>9</v>
      </c>
      <c r="BH99" s="255">
        <f t="shared" si="94"/>
        <v>6</v>
      </c>
      <c r="BI99" s="255">
        <f t="shared" si="95"/>
        <v>11</v>
      </c>
      <c r="BJ99" s="255">
        <f t="shared" si="96"/>
        <v>7</v>
      </c>
      <c r="BK99" s="255">
        <f t="shared" si="97"/>
        <v>7</v>
      </c>
      <c r="BL99" s="31">
        <f t="shared" si="98"/>
        <v>35</v>
      </c>
      <c r="BM99" s="475"/>
      <c r="BN99" s="466"/>
      <c r="BO99" s="476"/>
      <c r="BP99" s="333"/>
      <c r="BQ99" s="302"/>
      <c r="BR99" s="334"/>
      <c r="BS99" s="339">
        <f t="shared" si="79"/>
        <v>0</v>
      </c>
      <c r="BT99" s="343">
        <f t="shared" si="80"/>
        <v>0</v>
      </c>
      <c r="BU99" s="341">
        <f t="shared" si="81"/>
        <v>0</v>
      </c>
      <c r="BV99" s="341">
        <f t="shared" si="82"/>
        <v>0</v>
      </c>
      <c r="BW99" s="344">
        <f t="shared" si="83"/>
        <v>0</v>
      </c>
    </row>
    <row r="100" spans="2:76" x14ac:dyDescent="0.25">
      <c r="B100" s="172">
        <v>95</v>
      </c>
      <c r="C100" s="173" t="str">
        <f>IF(Risk!C116="","",Risk!C116)</f>
        <v/>
      </c>
      <c r="D100" s="174" t="str">
        <f>IF(Risk!D116="","",Risk!D116)</f>
        <v/>
      </c>
      <c r="E100" s="174" t="str">
        <f>IF(Risk!E116="","",Risk!E116)</f>
        <v/>
      </c>
      <c r="F100" s="174" t="str">
        <f>IF(Risk!F116="","",Risk!F116)</f>
        <v/>
      </c>
      <c r="G100" s="174" t="str">
        <f>IF(Risk!G116="","",Risk!G116)</f>
        <v/>
      </c>
      <c r="H100" s="178" t="str">
        <f>IF(Risk!H116="","",Risk!H116)</f>
        <v/>
      </c>
      <c r="I100" s="173" t="str">
        <f t="shared" si="56"/>
        <v/>
      </c>
      <c r="J100" s="174" t="str">
        <f t="shared" si="57"/>
        <v/>
      </c>
      <c r="K100" s="174" t="str">
        <f t="shared" si="58"/>
        <v/>
      </c>
      <c r="L100" s="174" t="str">
        <f t="shared" si="59"/>
        <v/>
      </c>
      <c r="M100" s="174" t="str">
        <f t="shared" si="60"/>
        <v/>
      </c>
      <c r="N100" s="175" t="str">
        <f t="shared" si="61"/>
        <v/>
      </c>
      <c r="O100" s="176" t="str">
        <f t="shared" si="62"/>
        <v/>
      </c>
      <c r="P100" s="177" t="str">
        <f t="shared" si="63"/>
        <v/>
      </c>
      <c r="Q100" s="465" t="str">
        <f t="shared" si="64"/>
        <v/>
      </c>
      <c r="R100" s="464" t="str">
        <f t="shared" si="65"/>
        <v/>
      </c>
      <c r="S100" s="417" t="str">
        <f t="shared" si="66"/>
        <v/>
      </c>
      <c r="T100" s="167" t="str">
        <f>Risk!Q116</f>
        <v/>
      </c>
      <c r="U100" s="485" t="str">
        <f>IF(C100="","",SUM(Risk!I116:K116))</f>
        <v/>
      </c>
      <c r="V100" s="168">
        <f t="shared" si="84"/>
        <v>0</v>
      </c>
      <c r="W100" s="155">
        <f t="shared" si="85"/>
        <v>2805</v>
      </c>
      <c r="X100" s="179">
        <f t="shared" si="86"/>
        <v>0</v>
      </c>
      <c r="Y100" s="180">
        <f t="shared" si="87"/>
        <v>-232.55629054857968</v>
      </c>
      <c r="Z100" s="158">
        <f>Risk!I116</f>
        <v>0</v>
      </c>
      <c r="AA100" s="155">
        <f>Risk!J116</f>
        <v>0</v>
      </c>
      <c r="AB100" s="192">
        <f>Risk!K116</f>
        <v>0</v>
      </c>
      <c r="AC100" s="158">
        <f t="shared" si="67"/>
        <v>0</v>
      </c>
      <c r="AD100" s="155">
        <f t="shared" si="68"/>
        <v>0</v>
      </c>
      <c r="AE100" s="159">
        <f t="shared" si="69"/>
        <v>0</v>
      </c>
      <c r="AF100" s="220">
        <f t="shared" si="70"/>
        <v>0</v>
      </c>
      <c r="AG100" s="193">
        <f t="shared" si="71"/>
        <v>0</v>
      </c>
      <c r="AH100" s="197">
        <f t="shared" si="72"/>
        <v>0</v>
      </c>
      <c r="AI100" s="202">
        <f>CA!$E$5</f>
        <v>0.44624660934359561</v>
      </c>
      <c r="AJ100" s="201">
        <f>CA!$E$4</f>
        <v>0.45859742263276138</v>
      </c>
      <c r="AK100" s="205">
        <f>CA!$E$6</f>
        <v>9.5155968023640194E-2</v>
      </c>
      <c r="AL100" s="215">
        <f t="shared" si="73"/>
        <v>0</v>
      </c>
      <c r="AM100" s="209">
        <f t="shared" si="74"/>
        <v>0</v>
      </c>
      <c r="AN100" s="193">
        <f t="shared" si="75"/>
        <v>0</v>
      </c>
      <c r="AO100" s="180">
        <f t="shared" si="76"/>
        <v>0</v>
      </c>
      <c r="AP100" s="231">
        <f t="shared" si="77"/>
        <v>0</v>
      </c>
      <c r="AQ100" s="139"/>
      <c r="AR100" s="59" t="str">
        <f t="shared" si="78"/>
        <v/>
      </c>
      <c r="AS100" s="51" t="str">
        <f t="shared" si="88"/>
        <v/>
      </c>
      <c r="AT100" s="106" t="str">
        <f>IF(C100="","",IF(LEN(AS100)&lt;2,"",LOOKUP(AS100,'Betting Systems'!$B$4:$B$7,'Betting Systems'!$C$4:$C$7)))</f>
        <v/>
      </c>
      <c r="AU100" s="31" t="str">
        <f t="shared" si="99"/>
        <v/>
      </c>
      <c r="AV100" s="51" t="str">
        <f t="shared" si="100"/>
        <v/>
      </c>
      <c r="AW100" s="106" t="str">
        <f>IF($C100="","",IF(LEN(AV100)&lt;3,"",LOOKUP(AV100,'Betting Systems'!$E$4:$E$11,'Betting Systems'!$F$4:$F$11)))</f>
        <v/>
      </c>
      <c r="AX100" s="52" t="str">
        <f t="shared" si="101"/>
        <v/>
      </c>
      <c r="AY100" s="126" t="str">
        <f t="shared" si="103"/>
        <v/>
      </c>
      <c r="AZ100" s="123" t="str">
        <f>IF($C100="","",IF(LEN(AY100)&lt;5,"",LOOKUP(AY100,'Betting Systems'!$H$4:$H$35,'Betting Systems'!$I$4:$I$35)))</f>
        <v/>
      </c>
      <c r="BA100" s="125" t="str">
        <f t="shared" si="102"/>
        <v/>
      </c>
      <c r="BC100" s="51">
        <f t="shared" si="89"/>
        <v>9</v>
      </c>
      <c r="BD100" s="255">
        <f t="shared" si="90"/>
        <v>10</v>
      </c>
      <c r="BE100" s="255">
        <f t="shared" si="91"/>
        <v>8</v>
      </c>
      <c r="BF100" s="255">
        <f t="shared" si="92"/>
        <v>9</v>
      </c>
      <c r="BG100" s="255">
        <f t="shared" si="93"/>
        <v>9</v>
      </c>
      <c r="BH100" s="255">
        <f t="shared" si="94"/>
        <v>6</v>
      </c>
      <c r="BI100" s="255">
        <f t="shared" si="95"/>
        <v>11</v>
      </c>
      <c r="BJ100" s="255">
        <f t="shared" si="96"/>
        <v>7</v>
      </c>
      <c r="BK100" s="255">
        <f t="shared" si="97"/>
        <v>7</v>
      </c>
      <c r="BL100" s="31">
        <f t="shared" si="98"/>
        <v>35</v>
      </c>
      <c r="BM100" s="475"/>
      <c r="BN100" s="466"/>
      <c r="BO100" s="476"/>
      <c r="BP100" s="333"/>
      <c r="BQ100" s="302"/>
      <c r="BR100" s="334"/>
      <c r="BS100" s="339">
        <f t="shared" si="79"/>
        <v>0</v>
      </c>
      <c r="BT100" s="343">
        <f t="shared" si="80"/>
        <v>0</v>
      </c>
      <c r="BU100" s="341">
        <f t="shared" si="81"/>
        <v>0</v>
      </c>
      <c r="BV100" s="341">
        <f t="shared" si="82"/>
        <v>0</v>
      </c>
      <c r="BW100" s="344">
        <f t="shared" si="83"/>
        <v>0</v>
      </c>
    </row>
    <row r="101" spans="2:76" x14ac:dyDescent="0.25">
      <c r="B101" s="172">
        <v>96</v>
      </c>
      <c r="C101" s="173" t="str">
        <f>IF(Risk!C117="","",Risk!C117)</f>
        <v/>
      </c>
      <c r="D101" s="174" t="str">
        <f>IF(Risk!D117="","",Risk!D117)</f>
        <v/>
      </c>
      <c r="E101" s="174" t="str">
        <f>IF(Risk!E117="","",Risk!E117)</f>
        <v/>
      </c>
      <c r="F101" s="174" t="str">
        <f>IF(Risk!F117="","",Risk!F117)</f>
        <v/>
      </c>
      <c r="G101" s="174" t="str">
        <f>IF(Risk!G117="","",Risk!G117)</f>
        <v/>
      </c>
      <c r="H101" s="178" t="str">
        <f>IF(Risk!H117="","",Risk!H117)</f>
        <v/>
      </c>
      <c r="I101" s="173" t="str">
        <f t="shared" si="56"/>
        <v/>
      </c>
      <c r="J101" s="174" t="str">
        <f t="shared" si="57"/>
        <v/>
      </c>
      <c r="K101" s="174" t="str">
        <f t="shared" si="58"/>
        <v/>
      </c>
      <c r="L101" s="174" t="str">
        <f t="shared" si="59"/>
        <v/>
      </c>
      <c r="M101" s="174" t="str">
        <f t="shared" si="60"/>
        <v/>
      </c>
      <c r="N101" s="175" t="str">
        <f t="shared" si="61"/>
        <v/>
      </c>
      <c r="O101" s="176" t="str">
        <f t="shared" si="62"/>
        <v/>
      </c>
      <c r="P101" s="177" t="str">
        <f t="shared" si="63"/>
        <v/>
      </c>
      <c r="Q101" s="465" t="str">
        <f t="shared" si="64"/>
        <v/>
      </c>
      <c r="R101" s="464" t="str">
        <f t="shared" si="65"/>
        <v/>
      </c>
      <c r="S101" s="417" t="str">
        <f t="shared" si="66"/>
        <v/>
      </c>
      <c r="T101" s="167" t="str">
        <f>Risk!Q117</f>
        <v/>
      </c>
      <c r="U101" s="485" t="str">
        <f>IF(C101="","",SUM(Risk!I117:K117))</f>
        <v/>
      </c>
      <c r="V101" s="168">
        <f t="shared" si="84"/>
        <v>0</v>
      </c>
      <c r="W101" s="155">
        <f t="shared" si="85"/>
        <v>2805</v>
      </c>
      <c r="X101" s="179">
        <f t="shared" si="86"/>
        <v>0</v>
      </c>
      <c r="Y101" s="180">
        <f t="shared" si="87"/>
        <v>-232.55629054857968</v>
      </c>
      <c r="Z101" s="158">
        <f>Risk!I117</f>
        <v>0</v>
      </c>
      <c r="AA101" s="155">
        <f>Risk!J117</f>
        <v>0</v>
      </c>
      <c r="AB101" s="192">
        <f>Risk!K117</f>
        <v>0</v>
      </c>
      <c r="AC101" s="158">
        <f t="shared" si="67"/>
        <v>0</v>
      </c>
      <c r="AD101" s="155">
        <f t="shared" si="68"/>
        <v>0</v>
      </c>
      <c r="AE101" s="159">
        <f t="shared" si="69"/>
        <v>0</v>
      </c>
      <c r="AF101" s="220">
        <f t="shared" si="70"/>
        <v>0</v>
      </c>
      <c r="AG101" s="193">
        <f t="shared" si="71"/>
        <v>0</v>
      </c>
      <c r="AH101" s="197">
        <f t="shared" si="72"/>
        <v>0</v>
      </c>
      <c r="AI101" s="202">
        <f>CA!$E$5</f>
        <v>0.44624660934359561</v>
      </c>
      <c r="AJ101" s="201">
        <f>CA!$E$4</f>
        <v>0.45859742263276138</v>
      </c>
      <c r="AK101" s="205">
        <f>CA!$E$6</f>
        <v>9.5155968023640194E-2</v>
      </c>
      <c r="AL101" s="215">
        <f t="shared" si="73"/>
        <v>0</v>
      </c>
      <c r="AM101" s="209">
        <f t="shared" si="74"/>
        <v>0</v>
      </c>
      <c r="AN101" s="193">
        <f t="shared" si="75"/>
        <v>0</v>
      </c>
      <c r="AO101" s="180">
        <f t="shared" si="76"/>
        <v>0</v>
      </c>
      <c r="AP101" s="231">
        <f t="shared" si="77"/>
        <v>0</v>
      </c>
      <c r="AQ101" s="139"/>
      <c r="AR101" s="59" t="str">
        <f t="shared" si="78"/>
        <v/>
      </c>
      <c r="AS101" s="51" t="str">
        <f t="shared" si="88"/>
        <v/>
      </c>
      <c r="AT101" s="106" t="str">
        <f>IF(C101="","",IF(LEN(AS101)&lt;2,"",LOOKUP(AS101,'Betting Systems'!$B$4:$B$7,'Betting Systems'!$C$4:$C$7)))</f>
        <v/>
      </c>
      <c r="AU101" s="31" t="str">
        <f t="shared" si="99"/>
        <v/>
      </c>
      <c r="AV101" s="51" t="str">
        <f t="shared" si="100"/>
        <v/>
      </c>
      <c r="AW101" s="106" t="str">
        <f>IF($C101="","",IF(LEN(AV101)&lt;3,"",LOOKUP(AV101,'Betting Systems'!$E$4:$E$11,'Betting Systems'!$F$4:$F$11)))</f>
        <v/>
      </c>
      <c r="AX101" s="52" t="str">
        <f t="shared" si="101"/>
        <v/>
      </c>
      <c r="AY101" s="126" t="str">
        <f t="shared" si="103"/>
        <v/>
      </c>
      <c r="AZ101" s="123" t="str">
        <f>IF($C101="","",IF(LEN(AY101)&lt;5,"",LOOKUP(AY101,'Betting Systems'!$H$4:$H$35,'Betting Systems'!$I$4:$I$35)))</f>
        <v/>
      </c>
      <c r="BA101" s="125" t="str">
        <f t="shared" si="102"/>
        <v/>
      </c>
      <c r="BC101" s="51">
        <f t="shared" si="89"/>
        <v>9</v>
      </c>
      <c r="BD101" s="255">
        <f t="shared" si="90"/>
        <v>10</v>
      </c>
      <c r="BE101" s="255">
        <f t="shared" si="91"/>
        <v>8</v>
      </c>
      <c r="BF101" s="255">
        <f t="shared" si="92"/>
        <v>9</v>
      </c>
      <c r="BG101" s="255">
        <f t="shared" si="93"/>
        <v>9</v>
      </c>
      <c r="BH101" s="255">
        <f t="shared" si="94"/>
        <v>6</v>
      </c>
      <c r="BI101" s="255">
        <f t="shared" si="95"/>
        <v>11</v>
      </c>
      <c r="BJ101" s="255">
        <f t="shared" si="96"/>
        <v>7</v>
      </c>
      <c r="BK101" s="255">
        <f t="shared" si="97"/>
        <v>7</v>
      </c>
      <c r="BL101" s="31">
        <f t="shared" si="98"/>
        <v>35</v>
      </c>
      <c r="BM101" s="475"/>
      <c r="BN101" s="466"/>
      <c r="BO101" s="476"/>
      <c r="BP101" s="333"/>
      <c r="BQ101" s="302"/>
      <c r="BR101" s="334"/>
      <c r="BS101" s="339">
        <f t="shared" si="79"/>
        <v>0</v>
      </c>
      <c r="BT101" s="343">
        <f t="shared" si="80"/>
        <v>0</v>
      </c>
      <c r="BU101" s="341">
        <f t="shared" si="81"/>
        <v>0</v>
      </c>
      <c r="BV101" s="341">
        <f t="shared" si="82"/>
        <v>0</v>
      </c>
      <c r="BW101" s="344">
        <f t="shared" si="83"/>
        <v>0</v>
      </c>
    </row>
    <row r="102" spans="2:76" x14ac:dyDescent="0.25">
      <c r="B102" s="172">
        <v>97</v>
      </c>
      <c r="C102" s="173" t="str">
        <f>IF(Risk!C118="","",Risk!C118)</f>
        <v/>
      </c>
      <c r="D102" s="174" t="str">
        <f>IF(Risk!D118="","",Risk!D118)</f>
        <v/>
      </c>
      <c r="E102" s="174" t="str">
        <f>IF(Risk!E118="","",Risk!E118)</f>
        <v/>
      </c>
      <c r="F102" s="174" t="str">
        <f>IF(Risk!F118="","",Risk!F118)</f>
        <v/>
      </c>
      <c r="G102" s="174" t="str">
        <f>IF(Risk!G118="","",Risk!G118)</f>
        <v/>
      </c>
      <c r="H102" s="178" t="str">
        <f>IF(Risk!H118="","",Risk!H118)</f>
        <v/>
      </c>
      <c r="I102" s="173" t="str">
        <f t="shared" si="56"/>
        <v/>
      </c>
      <c r="J102" s="174" t="str">
        <f t="shared" si="57"/>
        <v/>
      </c>
      <c r="K102" s="174" t="str">
        <f t="shared" si="58"/>
        <v/>
      </c>
      <c r="L102" s="174" t="str">
        <f t="shared" si="59"/>
        <v/>
      </c>
      <c r="M102" s="174" t="str">
        <f t="shared" si="60"/>
        <v/>
      </c>
      <c r="N102" s="175" t="str">
        <f t="shared" si="61"/>
        <v/>
      </c>
      <c r="O102" s="176" t="str">
        <f t="shared" si="62"/>
        <v/>
      </c>
      <c r="P102" s="177" t="str">
        <f t="shared" si="63"/>
        <v/>
      </c>
      <c r="Q102" s="465" t="str">
        <f t="shared" si="64"/>
        <v/>
      </c>
      <c r="R102" s="464" t="str">
        <f t="shared" si="65"/>
        <v/>
      </c>
      <c r="S102" s="417" t="str">
        <f t="shared" si="66"/>
        <v/>
      </c>
      <c r="T102" s="167" t="str">
        <f>Risk!Q118</f>
        <v/>
      </c>
      <c r="U102" s="485" t="str">
        <f>IF(C102="","",SUM(Risk!I118:K118))</f>
        <v/>
      </c>
      <c r="V102" s="168">
        <f t="shared" si="84"/>
        <v>0</v>
      </c>
      <c r="W102" s="155">
        <f t="shared" si="85"/>
        <v>2805</v>
      </c>
      <c r="X102" s="179">
        <f t="shared" si="86"/>
        <v>0</v>
      </c>
      <c r="Y102" s="180">
        <f t="shared" si="87"/>
        <v>-232.55629054857968</v>
      </c>
      <c r="Z102" s="158">
        <f>Risk!I118</f>
        <v>0</v>
      </c>
      <c r="AA102" s="155">
        <f>Risk!J118</f>
        <v>0</v>
      </c>
      <c r="AB102" s="192">
        <f>Risk!K118</f>
        <v>0</v>
      </c>
      <c r="AC102" s="158">
        <f t="shared" si="67"/>
        <v>0</v>
      </c>
      <c r="AD102" s="155">
        <f t="shared" si="68"/>
        <v>0</v>
      </c>
      <c r="AE102" s="159">
        <f t="shared" si="69"/>
        <v>0</v>
      </c>
      <c r="AF102" s="220">
        <f t="shared" si="70"/>
        <v>0</v>
      </c>
      <c r="AG102" s="193">
        <f t="shared" si="71"/>
        <v>0</v>
      </c>
      <c r="AH102" s="197">
        <f t="shared" si="72"/>
        <v>0</v>
      </c>
      <c r="AI102" s="202">
        <f>CA!$E$5</f>
        <v>0.44624660934359561</v>
      </c>
      <c r="AJ102" s="201">
        <f>CA!$E$4</f>
        <v>0.45859742263276138</v>
      </c>
      <c r="AK102" s="205">
        <f>CA!$E$6</f>
        <v>9.5155968023640194E-2</v>
      </c>
      <c r="AL102" s="215">
        <f t="shared" si="73"/>
        <v>0</v>
      </c>
      <c r="AM102" s="209">
        <f t="shared" si="74"/>
        <v>0</v>
      </c>
      <c r="AN102" s="193">
        <f t="shared" si="75"/>
        <v>0</v>
      </c>
      <c r="AO102" s="180">
        <f t="shared" si="76"/>
        <v>0</v>
      </c>
      <c r="AP102" s="231">
        <f t="shared" si="77"/>
        <v>0</v>
      </c>
      <c r="AQ102" s="139"/>
      <c r="AR102" s="59" t="str">
        <f t="shared" si="78"/>
        <v/>
      </c>
      <c r="AS102" s="51" t="str">
        <f t="shared" si="88"/>
        <v/>
      </c>
      <c r="AT102" s="106" t="str">
        <f>IF(C102="","",IF(LEN(AS102)&lt;2,"",LOOKUP(AS102,'Betting Systems'!$B$4:$B$7,'Betting Systems'!$C$4:$C$7)))</f>
        <v/>
      </c>
      <c r="AU102" s="31" t="str">
        <f t="shared" si="99"/>
        <v/>
      </c>
      <c r="AV102" s="51" t="str">
        <f t="shared" si="100"/>
        <v/>
      </c>
      <c r="AW102" s="106" t="str">
        <f>IF($C102="","",IF(LEN(AV102)&lt;3,"",LOOKUP(AV102,'Betting Systems'!$E$4:$E$11,'Betting Systems'!$F$4:$F$11)))</f>
        <v/>
      </c>
      <c r="AX102" s="52" t="str">
        <f t="shared" si="101"/>
        <v/>
      </c>
      <c r="AY102" s="126" t="str">
        <f t="shared" si="103"/>
        <v/>
      </c>
      <c r="AZ102" s="123" t="str">
        <f>IF($C102="","",IF(LEN(AY102)&lt;5,"",LOOKUP(AY102,'Betting Systems'!$H$4:$H$35,'Betting Systems'!$I$4:$I$35)))</f>
        <v/>
      </c>
      <c r="BA102" s="125" t="str">
        <f t="shared" si="102"/>
        <v/>
      </c>
      <c r="BC102" s="51">
        <f t="shared" si="89"/>
        <v>9</v>
      </c>
      <c r="BD102" s="255">
        <f t="shared" si="90"/>
        <v>10</v>
      </c>
      <c r="BE102" s="255">
        <f t="shared" si="91"/>
        <v>8</v>
      </c>
      <c r="BF102" s="255">
        <f t="shared" si="92"/>
        <v>9</v>
      </c>
      <c r="BG102" s="255">
        <f t="shared" si="93"/>
        <v>9</v>
      </c>
      <c r="BH102" s="255">
        <f t="shared" si="94"/>
        <v>6</v>
      </c>
      <c r="BI102" s="255">
        <f t="shared" si="95"/>
        <v>11</v>
      </c>
      <c r="BJ102" s="255">
        <f t="shared" si="96"/>
        <v>7</v>
      </c>
      <c r="BK102" s="255">
        <f t="shared" si="97"/>
        <v>7</v>
      </c>
      <c r="BL102" s="31">
        <f t="shared" si="98"/>
        <v>35</v>
      </c>
      <c r="BM102" s="475"/>
      <c r="BN102" s="466"/>
      <c r="BO102" s="476"/>
      <c r="BP102" s="333"/>
      <c r="BQ102" s="302"/>
      <c r="BR102" s="334"/>
      <c r="BS102" s="339">
        <f t="shared" si="79"/>
        <v>0</v>
      </c>
      <c r="BT102" s="343">
        <f t="shared" si="80"/>
        <v>0</v>
      </c>
      <c r="BU102" s="341">
        <f t="shared" si="81"/>
        <v>0</v>
      </c>
      <c r="BV102" s="341">
        <f t="shared" si="82"/>
        <v>0</v>
      </c>
      <c r="BW102" s="344">
        <f t="shared" si="83"/>
        <v>0</v>
      </c>
    </row>
    <row r="103" spans="2:76" x14ac:dyDescent="0.25">
      <c r="B103" s="172">
        <v>98</v>
      </c>
      <c r="C103" s="173" t="str">
        <f>IF(Risk!C119="","",Risk!C119)</f>
        <v/>
      </c>
      <c r="D103" s="174" t="str">
        <f>IF(Risk!D119="","",Risk!D119)</f>
        <v/>
      </c>
      <c r="E103" s="174" t="str">
        <f>IF(Risk!E119="","",Risk!E119)</f>
        <v/>
      </c>
      <c r="F103" s="174" t="str">
        <f>IF(Risk!F119="","",Risk!F119)</f>
        <v/>
      </c>
      <c r="G103" s="174" t="str">
        <f>IF(Risk!G119="","",Risk!G119)</f>
        <v/>
      </c>
      <c r="H103" s="178" t="str">
        <f>IF(Risk!H119="","",Risk!H119)</f>
        <v/>
      </c>
      <c r="I103" s="173" t="str">
        <f t="shared" si="56"/>
        <v/>
      </c>
      <c r="J103" s="174" t="str">
        <f t="shared" si="57"/>
        <v/>
      </c>
      <c r="K103" s="174" t="str">
        <f t="shared" si="58"/>
        <v/>
      </c>
      <c r="L103" s="174" t="str">
        <f t="shared" si="59"/>
        <v/>
      </c>
      <c r="M103" s="174" t="str">
        <f t="shared" si="60"/>
        <v/>
      </c>
      <c r="N103" s="175" t="str">
        <f t="shared" si="61"/>
        <v/>
      </c>
      <c r="O103" s="176" t="str">
        <f t="shared" si="62"/>
        <v/>
      </c>
      <c r="P103" s="177" t="str">
        <f t="shared" si="63"/>
        <v/>
      </c>
      <c r="Q103" s="465" t="str">
        <f t="shared" si="64"/>
        <v/>
      </c>
      <c r="R103" s="464" t="str">
        <f t="shared" si="65"/>
        <v/>
      </c>
      <c r="S103" s="417" t="str">
        <f t="shared" si="66"/>
        <v/>
      </c>
      <c r="T103" s="167" t="str">
        <f>Risk!Q119</f>
        <v/>
      </c>
      <c r="U103" s="485" t="str">
        <f>IF(C103="","",SUM(Risk!I119:K119))</f>
        <v/>
      </c>
      <c r="V103" s="168">
        <f t="shared" si="84"/>
        <v>0</v>
      </c>
      <c r="W103" s="155">
        <f t="shared" si="85"/>
        <v>2805</v>
      </c>
      <c r="X103" s="179">
        <f t="shared" si="86"/>
        <v>0</v>
      </c>
      <c r="Y103" s="180">
        <f t="shared" si="87"/>
        <v>-232.55629054857968</v>
      </c>
      <c r="Z103" s="158">
        <f>Risk!I119</f>
        <v>0</v>
      </c>
      <c r="AA103" s="155">
        <f>Risk!J119</f>
        <v>0</v>
      </c>
      <c r="AB103" s="192">
        <f>Risk!K119</f>
        <v>0</v>
      </c>
      <c r="AC103" s="158">
        <f t="shared" si="67"/>
        <v>0</v>
      </c>
      <c r="AD103" s="155">
        <f t="shared" si="68"/>
        <v>0</v>
      </c>
      <c r="AE103" s="159">
        <f t="shared" si="69"/>
        <v>0</v>
      </c>
      <c r="AF103" s="220">
        <f t="shared" si="70"/>
        <v>0</v>
      </c>
      <c r="AG103" s="193">
        <f t="shared" si="71"/>
        <v>0</v>
      </c>
      <c r="AH103" s="197">
        <f t="shared" si="72"/>
        <v>0</v>
      </c>
      <c r="AI103" s="202">
        <f>CA!$E$5</f>
        <v>0.44624660934359561</v>
      </c>
      <c r="AJ103" s="201">
        <f>CA!$E$4</f>
        <v>0.45859742263276138</v>
      </c>
      <c r="AK103" s="205">
        <f>CA!$E$6</f>
        <v>9.5155968023640194E-2</v>
      </c>
      <c r="AL103" s="215">
        <f t="shared" si="73"/>
        <v>0</v>
      </c>
      <c r="AM103" s="209">
        <f t="shared" si="74"/>
        <v>0</v>
      </c>
      <c r="AN103" s="193">
        <f t="shared" si="75"/>
        <v>0</v>
      </c>
      <c r="AO103" s="180">
        <f t="shared" si="76"/>
        <v>0</v>
      </c>
      <c r="AP103" s="231">
        <f t="shared" si="77"/>
        <v>0</v>
      </c>
      <c r="AQ103" s="139"/>
      <c r="AR103" s="59" t="str">
        <f t="shared" si="78"/>
        <v/>
      </c>
      <c r="AS103" s="51" t="str">
        <f t="shared" si="88"/>
        <v/>
      </c>
      <c r="AT103" s="106" t="str">
        <f>IF(C103="","",IF(LEN(AS103)&lt;2,"",LOOKUP(AS103,'Betting Systems'!$B$4:$B$7,'Betting Systems'!$C$4:$C$7)))</f>
        <v/>
      </c>
      <c r="AU103" s="31" t="str">
        <f t="shared" si="99"/>
        <v/>
      </c>
      <c r="AV103" s="51" t="str">
        <f t="shared" si="100"/>
        <v/>
      </c>
      <c r="AW103" s="106" t="str">
        <f>IF($C103="","",IF(LEN(AV103)&lt;3,"",LOOKUP(AV103,'Betting Systems'!$E$4:$E$11,'Betting Systems'!$F$4:$F$11)))</f>
        <v/>
      </c>
      <c r="AX103" s="52" t="str">
        <f t="shared" si="101"/>
        <v/>
      </c>
      <c r="AY103" s="126" t="str">
        <f t="shared" si="103"/>
        <v/>
      </c>
      <c r="AZ103" s="123" t="str">
        <f>IF($C103="","",IF(LEN(AY103)&lt;5,"",LOOKUP(AY103,'Betting Systems'!$H$4:$H$35,'Betting Systems'!$I$4:$I$35)))</f>
        <v/>
      </c>
      <c r="BA103" s="125" t="str">
        <f t="shared" si="102"/>
        <v/>
      </c>
      <c r="BC103" s="51">
        <f t="shared" si="89"/>
        <v>9</v>
      </c>
      <c r="BD103" s="255">
        <f t="shared" si="90"/>
        <v>10</v>
      </c>
      <c r="BE103" s="255">
        <f t="shared" si="91"/>
        <v>8</v>
      </c>
      <c r="BF103" s="255">
        <f t="shared" si="92"/>
        <v>9</v>
      </c>
      <c r="BG103" s="255">
        <f t="shared" si="93"/>
        <v>9</v>
      </c>
      <c r="BH103" s="255">
        <f t="shared" si="94"/>
        <v>6</v>
      </c>
      <c r="BI103" s="255">
        <f t="shared" si="95"/>
        <v>11</v>
      </c>
      <c r="BJ103" s="255">
        <f t="shared" si="96"/>
        <v>7</v>
      </c>
      <c r="BK103" s="255">
        <f t="shared" si="97"/>
        <v>7</v>
      </c>
      <c r="BL103" s="31">
        <f t="shared" si="98"/>
        <v>35</v>
      </c>
      <c r="BM103" s="475"/>
      <c r="BN103" s="466"/>
      <c r="BO103" s="476"/>
      <c r="BP103" s="333"/>
      <c r="BQ103" s="302"/>
      <c r="BR103" s="334"/>
      <c r="BS103" s="339">
        <f t="shared" si="79"/>
        <v>0</v>
      </c>
      <c r="BT103" s="343">
        <f t="shared" si="80"/>
        <v>0</v>
      </c>
      <c r="BU103" s="341">
        <f t="shared" si="81"/>
        <v>0</v>
      </c>
      <c r="BV103" s="341">
        <f t="shared" si="82"/>
        <v>0</v>
      </c>
      <c r="BW103" s="344">
        <f t="shared" si="83"/>
        <v>0</v>
      </c>
    </row>
    <row r="104" spans="2:76" x14ac:dyDescent="0.25">
      <c r="B104" s="172">
        <v>99</v>
      </c>
      <c r="C104" s="173" t="str">
        <f>IF(Risk!C120="","",Risk!C120)</f>
        <v/>
      </c>
      <c r="D104" s="174" t="str">
        <f>IF(Risk!D120="","",Risk!D120)</f>
        <v/>
      </c>
      <c r="E104" s="174" t="str">
        <f>IF(Risk!E120="","",Risk!E120)</f>
        <v/>
      </c>
      <c r="F104" s="174" t="str">
        <f>IF(Risk!F120="","",Risk!F120)</f>
        <v/>
      </c>
      <c r="G104" s="174" t="str">
        <f>IF(Risk!G120="","",Risk!G120)</f>
        <v/>
      </c>
      <c r="H104" s="178" t="str">
        <f>IF(Risk!H120="","",Risk!H120)</f>
        <v/>
      </c>
      <c r="I104" s="173" t="str">
        <f t="shared" si="56"/>
        <v/>
      </c>
      <c r="J104" s="174" t="str">
        <f t="shared" si="57"/>
        <v/>
      </c>
      <c r="K104" s="174" t="str">
        <f t="shared" si="58"/>
        <v/>
      </c>
      <c r="L104" s="174" t="str">
        <f t="shared" si="59"/>
        <v/>
      </c>
      <c r="M104" s="174" t="str">
        <f t="shared" si="60"/>
        <v/>
      </c>
      <c r="N104" s="175" t="str">
        <f t="shared" si="61"/>
        <v/>
      </c>
      <c r="O104" s="176" t="str">
        <f t="shared" si="62"/>
        <v/>
      </c>
      <c r="P104" s="177" t="str">
        <f t="shared" si="63"/>
        <v/>
      </c>
      <c r="Q104" s="465" t="str">
        <f t="shared" si="64"/>
        <v/>
      </c>
      <c r="R104" s="464" t="str">
        <f t="shared" si="65"/>
        <v/>
      </c>
      <c r="S104" s="417" t="str">
        <f t="shared" si="66"/>
        <v/>
      </c>
      <c r="T104" s="167" t="str">
        <f>Risk!Q120</f>
        <v/>
      </c>
      <c r="U104" s="485" t="str">
        <f>IF(C104="","",SUM(Risk!I120:K120))</f>
        <v/>
      </c>
      <c r="V104" s="168">
        <f t="shared" si="84"/>
        <v>0</v>
      </c>
      <c r="W104" s="155">
        <f t="shared" si="85"/>
        <v>2805</v>
      </c>
      <c r="X104" s="179">
        <f t="shared" si="86"/>
        <v>0</v>
      </c>
      <c r="Y104" s="180">
        <f t="shared" si="87"/>
        <v>-232.55629054857968</v>
      </c>
      <c r="Z104" s="158">
        <f>Risk!I120</f>
        <v>0</v>
      </c>
      <c r="AA104" s="155">
        <f>Risk!J120</f>
        <v>0</v>
      </c>
      <c r="AB104" s="192">
        <f>Risk!K120</f>
        <v>0</v>
      </c>
      <c r="AC104" s="158">
        <f t="shared" si="67"/>
        <v>0</v>
      </c>
      <c r="AD104" s="155">
        <f t="shared" si="68"/>
        <v>0</v>
      </c>
      <c r="AE104" s="159">
        <f t="shared" si="69"/>
        <v>0</v>
      </c>
      <c r="AF104" s="220">
        <f t="shared" si="70"/>
        <v>0</v>
      </c>
      <c r="AG104" s="193">
        <f t="shared" si="71"/>
        <v>0</v>
      </c>
      <c r="AH104" s="197">
        <f t="shared" si="72"/>
        <v>0</v>
      </c>
      <c r="AI104" s="202">
        <f>CA!$E$5</f>
        <v>0.44624660934359561</v>
      </c>
      <c r="AJ104" s="201">
        <f>CA!$E$4</f>
        <v>0.45859742263276138</v>
      </c>
      <c r="AK104" s="205">
        <f>CA!$E$6</f>
        <v>9.5155968023640194E-2</v>
      </c>
      <c r="AL104" s="215">
        <f t="shared" si="73"/>
        <v>0</v>
      </c>
      <c r="AM104" s="209">
        <f t="shared" si="74"/>
        <v>0</v>
      </c>
      <c r="AN104" s="193">
        <f t="shared" si="75"/>
        <v>0</v>
      </c>
      <c r="AO104" s="180">
        <f t="shared" si="76"/>
        <v>0</v>
      </c>
      <c r="AP104" s="231">
        <f t="shared" si="77"/>
        <v>0</v>
      </c>
      <c r="AQ104" s="139"/>
      <c r="AR104" s="59" t="str">
        <f t="shared" si="78"/>
        <v/>
      </c>
      <c r="AS104" s="51" t="str">
        <f t="shared" ref="AS104:AS105" si="104">IF(C104="","",AR102&amp;AR103)</f>
        <v/>
      </c>
      <c r="AT104" s="106" t="str">
        <f>IF(C104="","",IF(LEN(AS104)&lt;2,"",LOOKUP(AS104,'Betting Systems'!$B$4:$B$7,'Betting Systems'!$C$4:$C$7)))</f>
        <v/>
      </c>
      <c r="AU104" s="31" t="str">
        <f t="shared" si="99"/>
        <v/>
      </c>
      <c r="AV104" s="51" t="str">
        <f t="shared" si="100"/>
        <v/>
      </c>
      <c r="AW104" s="106" t="str">
        <f>IF($C104="","",IF(LEN(AV104)&lt;3,"",LOOKUP(AV104,'Betting Systems'!$E$4:$E$11,'Betting Systems'!$F$4:$F$11)))</f>
        <v/>
      </c>
      <c r="AX104" s="52" t="str">
        <f t="shared" si="101"/>
        <v/>
      </c>
      <c r="AY104" s="126" t="str">
        <f t="shared" si="103"/>
        <v/>
      </c>
      <c r="AZ104" s="123" t="str">
        <f>IF($C104="","",IF(LEN(AY104)&lt;5,"",LOOKUP(AY104,'Betting Systems'!$H$4:$H$35,'Betting Systems'!$I$4:$I$35)))</f>
        <v/>
      </c>
      <c r="BA104" s="125" t="str">
        <f t="shared" si="102"/>
        <v/>
      </c>
      <c r="BC104" s="51">
        <f t="shared" si="89"/>
        <v>9</v>
      </c>
      <c r="BD104" s="255">
        <f t="shared" si="90"/>
        <v>10</v>
      </c>
      <c r="BE104" s="255">
        <f t="shared" si="91"/>
        <v>8</v>
      </c>
      <c r="BF104" s="255">
        <f t="shared" si="92"/>
        <v>9</v>
      </c>
      <c r="BG104" s="255">
        <f t="shared" si="93"/>
        <v>9</v>
      </c>
      <c r="BH104" s="255">
        <f t="shared" si="94"/>
        <v>6</v>
      </c>
      <c r="BI104" s="255">
        <f t="shared" si="95"/>
        <v>11</v>
      </c>
      <c r="BJ104" s="255">
        <f t="shared" si="96"/>
        <v>7</v>
      </c>
      <c r="BK104" s="255">
        <f t="shared" si="97"/>
        <v>7</v>
      </c>
      <c r="BL104" s="31">
        <f t="shared" si="98"/>
        <v>35</v>
      </c>
      <c r="BM104" s="475"/>
      <c r="BN104" s="466"/>
      <c r="BO104" s="476"/>
      <c r="BP104" s="333"/>
      <c r="BQ104" s="302"/>
      <c r="BR104" s="334"/>
      <c r="BS104" s="339">
        <f t="shared" si="79"/>
        <v>0</v>
      </c>
      <c r="BT104" s="343">
        <f t="shared" si="80"/>
        <v>0</v>
      </c>
      <c r="BU104" s="341">
        <f t="shared" si="81"/>
        <v>0</v>
      </c>
      <c r="BV104" s="341">
        <f t="shared" si="82"/>
        <v>0</v>
      </c>
      <c r="BW104" s="344">
        <f t="shared" si="83"/>
        <v>0</v>
      </c>
    </row>
    <row r="105" spans="2:76" ht="15.75" thickBot="1" x14ac:dyDescent="0.3">
      <c r="B105" s="181">
        <v>100</v>
      </c>
      <c r="C105" s="182" t="str">
        <f>IF(Risk!C121="","",Risk!C121)</f>
        <v/>
      </c>
      <c r="D105" s="183" t="str">
        <f>IF(Risk!D121="","",Risk!D121)</f>
        <v/>
      </c>
      <c r="E105" s="183" t="str">
        <f>IF(Risk!E121="","",Risk!E121)</f>
        <v/>
      </c>
      <c r="F105" s="183" t="str">
        <f>IF(Risk!F121="","",Risk!F121)</f>
        <v/>
      </c>
      <c r="G105" s="183" t="str">
        <f>IF(Risk!G121="","",Risk!G121)</f>
        <v/>
      </c>
      <c r="H105" s="184" t="str">
        <f>IF(Risk!H121="","",Risk!H121)</f>
        <v/>
      </c>
      <c r="I105" s="182" t="str">
        <f t="shared" si="56"/>
        <v/>
      </c>
      <c r="J105" s="183" t="str">
        <f t="shared" si="57"/>
        <v/>
      </c>
      <c r="K105" s="183" t="str">
        <f t="shared" si="58"/>
        <v/>
      </c>
      <c r="L105" s="183" t="str">
        <f t="shared" si="59"/>
        <v/>
      </c>
      <c r="M105" s="183" t="str">
        <f t="shared" si="60"/>
        <v/>
      </c>
      <c r="N105" s="185" t="str">
        <f t="shared" si="61"/>
        <v/>
      </c>
      <c r="O105" s="186" t="str">
        <f t="shared" si="62"/>
        <v/>
      </c>
      <c r="P105" s="187" t="str">
        <f t="shared" si="63"/>
        <v/>
      </c>
      <c r="Q105" s="469" t="str">
        <f t="shared" si="64"/>
        <v/>
      </c>
      <c r="R105" s="472" t="str">
        <f t="shared" si="65"/>
        <v/>
      </c>
      <c r="S105" s="468" t="str">
        <f t="shared" si="66"/>
        <v/>
      </c>
      <c r="T105" s="167" t="str">
        <f>Risk!Q121</f>
        <v/>
      </c>
      <c r="U105" s="485" t="str">
        <f>IF(C105="","",SUM(Risk!I121:K121))</f>
        <v/>
      </c>
      <c r="V105" s="168">
        <f t="shared" si="84"/>
        <v>0</v>
      </c>
      <c r="W105" s="155">
        <f t="shared" si="85"/>
        <v>2805</v>
      </c>
      <c r="X105" s="179">
        <f t="shared" si="86"/>
        <v>0</v>
      </c>
      <c r="Y105" s="188">
        <f t="shared" si="87"/>
        <v>-232.55629054857968</v>
      </c>
      <c r="Z105" s="224">
        <f>Risk!I121</f>
        <v>0</v>
      </c>
      <c r="AA105" s="223">
        <f>Risk!J121</f>
        <v>0</v>
      </c>
      <c r="AB105" s="225">
        <f>Risk!K121</f>
        <v>0</v>
      </c>
      <c r="AC105" s="224">
        <f t="shared" si="67"/>
        <v>0</v>
      </c>
      <c r="AD105" s="223">
        <f t="shared" si="68"/>
        <v>0</v>
      </c>
      <c r="AE105" s="226">
        <f t="shared" si="69"/>
        <v>0</v>
      </c>
      <c r="AF105" s="221">
        <f t="shared" si="70"/>
        <v>0</v>
      </c>
      <c r="AG105" s="195">
        <f t="shared" si="71"/>
        <v>0</v>
      </c>
      <c r="AH105" s="198">
        <f t="shared" si="72"/>
        <v>0</v>
      </c>
      <c r="AI105" s="203">
        <f>CA!$E$5</f>
        <v>0.44624660934359561</v>
      </c>
      <c r="AJ105" s="204">
        <f>CA!$E$4</f>
        <v>0.45859742263276138</v>
      </c>
      <c r="AK105" s="206">
        <f>CA!$E$6</f>
        <v>9.5155968023640194E-2</v>
      </c>
      <c r="AL105" s="216">
        <f t="shared" si="73"/>
        <v>0</v>
      </c>
      <c r="AM105" s="210">
        <f t="shared" si="74"/>
        <v>0</v>
      </c>
      <c r="AN105" s="195">
        <f t="shared" si="75"/>
        <v>0</v>
      </c>
      <c r="AO105" s="188">
        <f t="shared" si="76"/>
        <v>0</v>
      </c>
      <c r="AP105" s="232">
        <f t="shared" si="77"/>
        <v>0</v>
      </c>
      <c r="AQ105" s="139"/>
      <c r="AR105" s="60" t="str">
        <f t="shared" si="78"/>
        <v/>
      </c>
      <c r="AS105" s="55" t="str">
        <f t="shared" si="104"/>
        <v/>
      </c>
      <c r="AT105" s="53" t="str">
        <f>IF(C105="","",IF(LEN(AS105)&lt;2,"",LOOKUP(AS105,'Betting Systems'!$B$4:$B$7,'Betting Systems'!$C$4:$C$7)))</f>
        <v/>
      </c>
      <c r="AU105" s="54" t="str">
        <f t="shared" ref="AU105:AU106" si="105">IF(LEN(AS105)&lt;2,"",IF(T105="","",IF(T105=AT105,1,0)))</f>
        <v/>
      </c>
      <c r="AV105" s="55" t="str">
        <f t="shared" ref="AV105" si="106">IF($C105="","",$AR102&amp;$AR103&amp;$AR104)</f>
        <v/>
      </c>
      <c r="AW105" s="53" t="str">
        <f>IF($C105="","",IF(LEN(AV105)&lt;3,"",LOOKUP(AV105,'Betting Systems'!$E$4:$E$11,'Betting Systems'!$F$4:$F$11)))</f>
        <v/>
      </c>
      <c r="AX105" s="56" t="str">
        <f t="shared" si="101"/>
        <v/>
      </c>
      <c r="AY105" s="127" t="str">
        <f t="shared" si="103"/>
        <v/>
      </c>
      <c r="AZ105" s="128" t="str">
        <f>IF($C105="","",IF(LEN(AY105)&lt;5,"",LOOKUP(AY105,'Betting Systems'!$H$4:$H$35,'Betting Systems'!$I$4:$I$35)))</f>
        <v/>
      </c>
      <c r="BA105" s="129" t="str">
        <f t="shared" si="102"/>
        <v/>
      </c>
      <c r="BC105" s="55">
        <f t="shared" si="89"/>
        <v>9</v>
      </c>
      <c r="BD105" s="53">
        <f t="shared" si="90"/>
        <v>10</v>
      </c>
      <c r="BE105" s="53">
        <f t="shared" si="91"/>
        <v>8</v>
      </c>
      <c r="BF105" s="53">
        <f t="shared" si="92"/>
        <v>9</v>
      </c>
      <c r="BG105" s="53">
        <f t="shared" si="93"/>
        <v>9</v>
      </c>
      <c r="BH105" s="53">
        <f t="shared" si="94"/>
        <v>6</v>
      </c>
      <c r="BI105" s="53">
        <f t="shared" si="95"/>
        <v>11</v>
      </c>
      <c r="BJ105" s="53">
        <f t="shared" si="96"/>
        <v>7</v>
      </c>
      <c r="BK105" s="53">
        <f t="shared" si="97"/>
        <v>7</v>
      </c>
      <c r="BL105" s="54">
        <f t="shared" si="98"/>
        <v>35</v>
      </c>
      <c r="BM105" s="477"/>
      <c r="BN105" s="471"/>
      <c r="BO105" s="474"/>
      <c r="BP105" s="335"/>
      <c r="BQ105" s="296"/>
      <c r="BR105" s="297"/>
      <c r="BS105" s="340">
        <f t="shared" si="79"/>
        <v>0</v>
      </c>
      <c r="BT105" s="345">
        <f t="shared" si="80"/>
        <v>0</v>
      </c>
      <c r="BU105" s="346">
        <f t="shared" si="81"/>
        <v>0</v>
      </c>
      <c r="BV105" s="346">
        <f t="shared" si="82"/>
        <v>0</v>
      </c>
      <c r="BW105" s="347">
        <f t="shared" si="83"/>
        <v>0</v>
      </c>
    </row>
    <row r="106" spans="2:76" ht="15.75" thickBot="1" x14ac:dyDescent="0.3">
      <c r="B106" s="147"/>
      <c r="C106" s="189"/>
      <c r="D106" s="189"/>
      <c r="E106" s="189"/>
      <c r="F106" s="189"/>
      <c r="G106" s="189"/>
      <c r="H106" s="189"/>
      <c r="I106" s="189"/>
      <c r="J106" s="189"/>
      <c r="K106" s="189"/>
      <c r="L106" s="189"/>
      <c r="M106" s="189"/>
      <c r="N106" s="189"/>
      <c r="O106" s="189"/>
      <c r="P106" s="189"/>
      <c r="Q106" s="189"/>
      <c r="R106" s="484" t="s">
        <v>228</v>
      </c>
      <c r="S106" s="174">
        <f>COUNTIF(S6:S105,"B")+COUNTIF(S6:S105,"P")+COUNTIF(S6:S105,"T")</f>
        <v>64</v>
      </c>
      <c r="T106" s="147"/>
      <c r="U106" s="467">
        <f>_xlfn.MINIFS(U6:U105,U6:U105,"&gt;0")</f>
        <v>100</v>
      </c>
      <c r="V106" s="147"/>
      <c r="W106" s="155">
        <f t="shared" si="85"/>
        <v>2805</v>
      </c>
      <c r="X106" s="363">
        <f>SUM(X6:X105)</f>
        <v>-232.55629054857968</v>
      </c>
      <c r="Y106" s="151">
        <f>Y105</f>
        <v>-232.55629054857968</v>
      </c>
      <c r="Z106" s="193">
        <f>SUM(Z6:Z105)</f>
        <v>2100</v>
      </c>
      <c r="AA106" s="193">
        <f t="shared" ref="AA106:AE106" si="107">SUM(AA6:AA105)</f>
        <v>4600</v>
      </c>
      <c r="AB106" s="193">
        <f t="shared" si="107"/>
        <v>1100</v>
      </c>
      <c r="AC106" s="193">
        <f t="shared" si="107"/>
        <v>-300</v>
      </c>
      <c r="AD106" s="193">
        <f t="shared" si="107"/>
        <v>-295</v>
      </c>
      <c r="AE106" s="193">
        <f t="shared" si="107"/>
        <v>3400</v>
      </c>
      <c r="AF106" s="149"/>
      <c r="AG106" s="149"/>
      <c r="AH106" s="149"/>
      <c r="AI106" s="149"/>
      <c r="AJ106" s="149"/>
      <c r="AK106" s="149"/>
      <c r="AL106" s="149"/>
      <c r="AM106" s="149"/>
      <c r="AN106" s="149"/>
      <c r="AO106" s="207" t="s">
        <v>120</v>
      </c>
      <c r="AP106" s="150">
        <f>SUM(AP6:AP105)</f>
        <v>2267466.2439012215</v>
      </c>
      <c r="AQ106" s="139"/>
      <c r="AU106" s="116" t="str">
        <f t="shared" si="105"/>
        <v/>
      </c>
      <c r="AW106" s="116" t="str">
        <f>IF($C106="","",IF(LEN(AV106)&lt;3,"",LOOKUP(AV106,'Betting Systems'!$E$4:$E$11,'Betting Systems'!$F$4:$F$11)))</f>
        <v/>
      </c>
      <c r="AY106" s="116" t="str">
        <f t="shared" si="103"/>
        <v/>
      </c>
      <c r="AZ106" s="116" t="str">
        <f>IF($C106="","",IF(LEN(AY106)&lt;5,"",LOOKUP(AY106,'Betting Systems'!$H$4:$H$35,'Betting Systems'!$I$4:$I$35)))</f>
        <v/>
      </c>
      <c r="BA106" s="116" t="str">
        <f t="shared" si="102"/>
        <v/>
      </c>
      <c r="BR106" s="328" t="s">
        <v>76</v>
      </c>
      <c r="BS106" s="330">
        <f>SUM(BS6:BS105)</f>
        <v>-233.9515774413594</v>
      </c>
      <c r="BV106" s="355" t="s">
        <v>120</v>
      </c>
      <c r="BW106" s="356">
        <f>SUM(BW6:BW105)</f>
        <v>2266563.4803864192</v>
      </c>
      <c r="BX106" s="376"/>
    </row>
    <row r="107" spans="2:76" ht="15.75" thickBot="1" x14ac:dyDescent="0.3">
      <c r="B107" s="147"/>
      <c r="C107" s="189"/>
      <c r="D107" s="189"/>
      <c r="E107" s="189"/>
      <c r="F107" s="189"/>
      <c r="G107" s="189"/>
      <c r="H107" s="189"/>
      <c r="I107" s="189"/>
      <c r="J107" s="189"/>
      <c r="K107" s="189"/>
      <c r="L107" s="189"/>
      <c r="M107" s="189"/>
      <c r="N107" s="189"/>
      <c r="O107" s="189"/>
      <c r="P107" s="189"/>
      <c r="Q107" s="189"/>
      <c r="R107" s="189"/>
      <c r="S107" s="189"/>
      <c r="T107" s="147"/>
      <c r="U107" s="467">
        <f>MAX(U6:U105)</f>
        <v>1000</v>
      </c>
      <c r="V107" s="147"/>
      <c r="W107" s="147"/>
      <c r="X107" s="147"/>
      <c r="Y107" s="147"/>
      <c r="Z107" s="147"/>
      <c r="AA107" s="147"/>
      <c r="AB107" s="147"/>
      <c r="AC107" s="148"/>
      <c r="AD107" s="148"/>
      <c r="AE107" s="148"/>
      <c r="AF107" s="147"/>
      <c r="AG107" s="147"/>
      <c r="AH107" s="147"/>
      <c r="AI107" s="147"/>
      <c r="AJ107" s="147"/>
      <c r="AK107" s="147"/>
      <c r="AL107" s="147"/>
      <c r="AM107" s="147"/>
      <c r="AN107" s="147"/>
      <c r="AO107" s="190" t="s">
        <v>83</v>
      </c>
      <c r="AP107" s="160">
        <f>SQRT(AP106)</f>
        <v>1505.8108260672127</v>
      </c>
      <c r="BV107" s="328" t="s">
        <v>83</v>
      </c>
      <c r="BW107" s="357">
        <f>SQRT(BW106)</f>
        <v>1505.511036288482</v>
      </c>
    </row>
    <row r="108" spans="2:76" ht="15.75" x14ac:dyDescent="0.25">
      <c r="B108" s="630" t="s">
        <v>68</v>
      </c>
      <c r="C108" s="630"/>
      <c r="U108">
        <f>AVERAGEIF(U6:U105,"&gt;0")</f>
        <v>123.80952380952381</v>
      </c>
      <c r="AC108" s="148"/>
      <c r="AD108" s="148"/>
      <c r="AE108" s="148"/>
    </row>
    <row r="109" spans="2:76" x14ac:dyDescent="0.25">
      <c r="B109" s="45" t="s">
        <v>0</v>
      </c>
      <c r="C109" s="45" t="s">
        <v>69</v>
      </c>
      <c r="AC109" s="148"/>
      <c r="AD109" s="148"/>
      <c r="AE109" s="148"/>
      <c r="AR109" s="30"/>
      <c r="AS109" s="30"/>
      <c r="AT109" s="70"/>
      <c r="AU109" s="109"/>
      <c r="AV109" s="109"/>
      <c r="AW109" s="107"/>
    </row>
    <row r="110" spans="2:76" x14ac:dyDescent="0.25">
      <c r="B110" s="66">
        <v>0</v>
      </c>
      <c r="C110" s="66">
        <v>0</v>
      </c>
      <c r="AC110" s="148"/>
      <c r="AD110" s="148"/>
      <c r="AE110" s="148"/>
      <c r="AR110" s="30"/>
      <c r="AS110" s="30"/>
      <c r="AT110" s="70"/>
      <c r="AU110" s="70"/>
      <c r="AV110" s="108"/>
      <c r="AW110" s="108"/>
    </row>
    <row r="111" spans="2:76" x14ac:dyDescent="0.25">
      <c r="B111" s="66">
        <v>1</v>
      </c>
      <c r="C111" s="66">
        <v>1</v>
      </c>
      <c r="AC111" s="148"/>
      <c r="AD111" s="148"/>
      <c r="AE111" s="148"/>
      <c r="AR111" s="30"/>
      <c r="AS111" s="30"/>
      <c r="AT111" s="70"/>
      <c r="AU111" s="70"/>
      <c r="AV111" s="70"/>
      <c r="AW111" s="70"/>
    </row>
    <row r="112" spans="2:76" x14ac:dyDescent="0.25">
      <c r="B112" s="66">
        <v>2</v>
      </c>
      <c r="C112" s="66">
        <v>2</v>
      </c>
      <c r="AC112" s="148"/>
      <c r="AD112" s="148"/>
      <c r="AE112" s="148"/>
      <c r="AR112" s="30"/>
      <c r="AS112" s="30"/>
      <c r="AT112" s="70"/>
      <c r="AU112" s="70"/>
      <c r="AV112" s="70"/>
      <c r="AW112" s="70"/>
    </row>
    <row r="113" spans="2:49" x14ac:dyDescent="0.25">
      <c r="B113" s="66">
        <v>3</v>
      </c>
      <c r="C113" s="66">
        <v>3</v>
      </c>
      <c r="AC113" s="148"/>
      <c r="AD113" s="148"/>
      <c r="AE113" s="148"/>
      <c r="AR113" s="30"/>
      <c r="AS113" s="30"/>
      <c r="AT113" s="70"/>
      <c r="AU113" s="70"/>
      <c r="AV113" s="70"/>
      <c r="AW113" s="70"/>
    </row>
    <row r="114" spans="2:49" x14ac:dyDescent="0.25">
      <c r="B114" s="66">
        <v>4</v>
      </c>
      <c r="C114" s="66">
        <v>4</v>
      </c>
      <c r="AC114" s="148"/>
      <c r="AD114" s="148"/>
      <c r="AE114" s="148"/>
      <c r="AR114" s="30"/>
      <c r="AS114" s="30"/>
      <c r="AT114" s="70"/>
      <c r="AU114" s="70"/>
      <c r="AV114" s="30"/>
      <c r="AW114" s="30"/>
    </row>
    <row r="115" spans="2:49" x14ac:dyDescent="0.25">
      <c r="B115" s="66">
        <v>5</v>
      </c>
      <c r="C115" s="66">
        <v>5</v>
      </c>
      <c r="AC115" s="148"/>
      <c r="AD115" s="148"/>
      <c r="AE115" s="148"/>
      <c r="AR115" s="30"/>
      <c r="AS115" s="30"/>
      <c r="AT115" s="30"/>
      <c r="AU115" s="70"/>
      <c r="AV115" s="70"/>
      <c r="AW115" s="70"/>
    </row>
    <row r="116" spans="2:49" x14ac:dyDescent="0.25">
      <c r="B116" s="66">
        <v>6</v>
      </c>
      <c r="C116" s="66">
        <v>6</v>
      </c>
      <c r="AC116" s="148"/>
      <c r="AD116" s="148"/>
      <c r="AE116" s="148"/>
      <c r="AR116" s="30"/>
      <c r="AS116" s="30"/>
      <c r="AT116" s="70"/>
      <c r="AU116" s="70"/>
      <c r="AV116" s="70"/>
      <c r="AW116" s="70"/>
    </row>
    <row r="117" spans="2:49" x14ac:dyDescent="0.25">
      <c r="B117" s="66">
        <v>7</v>
      </c>
      <c r="C117" s="66">
        <v>7</v>
      </c>
      <c r="AC117" s="148"/>
      <c r="AD117" s="148"/>
      <c r="AE117" s="148"/>
      <c r="AR117" s="30"/>
      <c r="AS117" s="30"/>
      <c r="AT117" s="30"/>
      <c r="AU117" s="70"/>
      <c r="AV117" s="70"/>
      <c r="AW117" s="70"/>
    </row>
    <row r="118" spans="2:49" x14ac:dyDescent="0.25">
      <c r="B118" s="66">
        <v>8</v>
      </c>
      <c r="C118" s="66">
        <v>8</v>
      </c>
      <c r="AC118" s="148"/>
      <c r="AD118" s="148"/>
      <c r="AE118" s="148"/>
      <c r="AR118" s="30"/>
      <c r="AS118" s="30"/>
      <c r="AT118" s="30"/>
      <c r="AU118" s="30"/>
      <c r="AV118" s="70"/>
      <c r="AW118" s="70"/>
    </row>
    <row r="119" spans="2:49" x14ac:dyDescent="0.25">
      <c r="B119" s="66">
        <v>9</v>
      </c>
      <c r="C119" s="66">
        <v>9</v>
      </c>
      <c r="AC119" s="148"/>
      <c r="AD119" s="148"/>
      <c r="AE119" s="148"/>
      <c r="AR119" s="30"/>
      <c r="AS119" s="30"/>
      <c r="AT119" s="70"/>
      <c r="AU119" s="70"/>
      <c r="AV119" s="70"/>
      <c r="AW119" s="70"/>
    </row>
    <row r="120" spans="2:49" x14ac:dyDescent="0.25">
      <c r="B120" s="66" t="s">
        <v>2</v>
      </c>
      <c r="C120" s="66">
        <v>1</v>
      </c>
      <c r="AC120" s="148"/>
      <c r="AD120" s="148"/>
      <c r="AE120" s="148"/>
      <c r="AR120" s="30"/>
      <c r="AS120" s="30"/>
      <c r="AT120" s="70"/>
      <c r="AU120" s="70"/>
      <c r="AV120" s="70"/>
      <c r="AW120" s="70"/>
    </row>
    <row r="121" spans="2:49" x14ac:dyDescent="0.25">
      <c r="B121" s="66" t="s">
        <v>4</v>
      </c>
      <c r="C121" s="66">
        <v>0</v>
      </c>
      <c r="AC121" s="148"/>
      <c r="AD121" s="148"/>
      <c r="AE121" s="148"/>
      <c r="AR121" s="30"/>
      <c r="AS121" s="30"/>
      <c r="AT121" s="30"/>
      <c r="AU121" s="30"/>
      <c r="AV121" s="70"/>
      <c r="AW121" s="70"/>
    </row>
    <row r="122" spans="2:49" x14ac:dyDescent="0.25">
      <c r="B122" s="66" t="s">
        <v>6</v>
      </c>
      <c r="C122" s="66">
        <v>0</v>
      </c>
      <c r="AC122" s="148"/>
      <c r="AD122" s="148"/>
      <c r="AE122" s="148"/>
      <c r="AR122" s="30"/>
      <c r="AS122" s="30"/>
      <c r="AT122" s="30"/>
      <c r="AU122" s="30"/>
      <c r="AV122" s="70"/>
      <c r="AW122" s="70"/>
    </row>
    <row r="123" spans="2:49" x14ac:dyDescent="0.25">
      <c r="B123" s="66" t="s">
        <v>5</v>
      </c>
      <c r="C123" s="66">
        <v>0</v>
      </c>
      <c r="AC123" s="148"/>
      <c r="AD123" s="148"/>
      <c r="AE123" s="148"/>
      <c r="AR123" s="30"/>
      <c r="AS123" s="30"/>
      <c r="AT123" s="70"/>
      <c r="AU123" s="70"/>
      <c r="AV123" s="70"/>
      <c r="AW123" s="70"/>
    </row>
    <row r="124" spans="2:49" x14ac:dyDescent="0.25">
      <c r="B124" s="66" t="s">
        <v>3</v>
      </c>
      <c r="C124" s="66">
        <v>0</v>
      </c>
      <c r="AC124" s="148"/>
      <c r="AD124" s="148"/>
      <c r="AE124" s="148"/>
      <c r="AR124" s="30"/>
      <c r="AS124" s="30"/>
      <c r="AT124" s="30"/>
      <c r="AU124" s="70"/>
      <c r="AV124" s="70"/>
      <c r="AW124" s="70"/>
    </row>
    <row r="125" spans="2:49" x14ac:dyDescent="0.25">
      <c r="AR125" s="30"/>
      <c r="AS125" s="30"/>
      <c r="AT125" s="30"/>
      <c r="AU125" s="70"/>
      <c r="AV125" s="70"/>
      <c r="AW125" s="70"/>
    </row>
    <row r="126" spans="2:49" x14ac:dyDescent="0.25">
      <c r="AR126" s="30"/>
      <c r="AS126" s="30"/>
      <c r="AT126" s="70"/>
      <c r="AU126" s="70"/>
      <c r="AV126" s="70"/>
      <c r="AW126" s="70"/>
    </row>
    <row r="127" spans="2:49" x14ac:dyDescent="0.25">
      <c r="AR127" s="30"/>
      <c r="AS127" s="30"/>
      <c r="AT127" s="70"/>
      <c r="AU127" s="70"/>
      <c r="AV127" s="70"/>
      <c r="AW127" s="70"/>
    </row>
    <row r="128" spans="2:49" x14ac:dyDescent="0.25">
      <c r="AR128" s="30"/>
      <c r="AS128" s="30"/>
      <c r="AT128" s="70"/>
      <c r="AU128" s="70"/>
      <c r="AV128" s="70"/>
      <c r="AW128" s="70"/>
    </row>
    <row r="129" spans="44:49" x14ac:dyDescent="0.25">
      <c r="AR129" s="30"/>
      <c r="AS129" s="30"/>
      <c r="AT129" s="30"/>
      <c r="AU129" s="30"/>
      <c r="AV129" s="70"/>
      <c r="AW129" s="70"/>
    </row>
    <row r="130" spans="44:49" x14ac:dyDescent="0.25">
      <c r="AR130" s="30"/>
      <c r="AS130" s="30"/>
      <c r="AT130" s="30"/>
      <c r="AU130" s="70"/>
      <c r="AV130" s="70"/>
      <c r="AW130" s="70"/>
    </row>
    <row r="131" spans="44:49" x14ac:dyDescent="0.25">
      <c r="AR131" s="30"/>
      <c r="AS131" s="30"/>
      <c r="AT131" s="70"/>
      <c r="AU131" s="70"/>
      <c r="AV131" s="70"/>
      <c r="AW131" s="70"/>
    </row>
    <row r="132" spans="44:49" x14ac:dyDescent="0.25">
      <c r="AR132" s="30"/>
      <c r="AS132" s="30"/>
      <c r="AT132" s="30"/>
      <c r="AU132" s="30"/>
      <c r="AV132" s="70"/>
      <c r="AW132" s="70"/>
    </row>
    <row r="133" spans="44:49" x14ac:dyDescent="0.25">
      <c r="AR133" s="30"/>
      <c r="AS133" s="30"/>
      <c r="AT133" s="30"/>
      <c r="AU133" s="70"/>
      <c r="AV133" s="70"/>
      <c r="AW133" s="70"/>
    </row>
    <row r="134" spans="44:49" x14ac:dyDescent="0.25">
      <c r="AR134" s="30"/>
      <c r="AS134" s="30"/>
      <c r="AT134" s="70"/>
      <c r="AU134" s="70"/>
      <c r="AV134" s="70"/>
      <c r="AW134" s="70"/>
    </row>
    <row r="135" spans="44:49" x14ac:dyDescent="0.25">
      <c r="AR135" s="30"/>
      <c r="AS135" s="30"/>
      <c r="AT135" s="70"/>
      <c r="AU135" s="70"/>
      <c r="AV135" s="70"/>
      <c r="AW135" s="70"/>
    </row>
    <row r="136" spans="44:49" x14ac:dyDescent="0.25">
      <c r="AR136" s="30"/>
      <c r="AS136" s="30"/>
      <c r="AT136" s="30"/>
      <c r="AU136" s="70"/>
      <c r="AV136" s="70"/>
      <c r="AW136" s="70"/>
    </row>
    <row r="137" spans="44:49" x14ac:dyDescent="0.25">
      <c r="AR137" s="30"/>
      <c r="AS137" s="30"/>
      <c r="AT137" s="30"/>
      <c r="AU137" s="70"/>
      <c r="AV137" s="70"/>
      <c r="AW137" s="70"/>
    </row>
    <row r="138" spans="44:49" x14ac:dyDescent="0.25">
      <c r="AR138" s="30"/>
      <c r="AS138" s="30"/>
      <c r="AT138" s="70"/>
      <c r="AU138" s="70"/>
      <c r="AV138" s="70"/>
      <c r="AW138" s="70"/>
    </row>
    <row r="139" spans="44:49" x14ac:dyDescent="0.25">
      <c r="AR139" s="30"/>
      <c r="AS139" s="30"/>
      <c r="AT139" s="30"/>
      <c r="AU139" s="70"/>
      <c r="AV139" s="70"/>
      <c r="AW139" s="70"/>
    </row>
    <row r="140" spans="44:49" x14ac:dyDescent="0.25">
      <c r="AR140" s="30"/>
      <c r="AS140" s="30"/>
      <c r="AT140" s="30"/>
      <c r="AU140" s="70"/>
      <c r="AV140" s="70"/>
      <c r="AW140" s="70"/>
    </row>
    <row r="141" spans="44:49" x14ac:dyDescent="0.25">
      <c r="AR141" s="30"/>
      <c r="AS141" s="30"/>
      <c r="AT141" s="70"/>
      <c r="AU141" s="70"/>
      <c r="AV141" s="70"/>
      <c r="AW141" s="70"/>
    </row>
  </sheetData>
  <sortState xmlns:xlrd2="http://schemas.microsoft.com/office/spreadsheetml/2017/richdata2" ref="AR111:AU141">
    <sortCondition ref="AR111:AR141"/>
  </sortState>
  <mergeCells count="21">
    <mergeCell ref="BP4:BR4"/>
    <mergeCell ref="BS4:BW4"/>
    <mergeCell ref="BC3:BW3"/>
    <mergeCell ref="BC4:BL4"/>
    <mergeCell ref="BM4:BO4"/>
    <mergeCell ref="AC4:AE4"/>
    <mergeCell ref="Z4:AB4"/>
    <mergeCell ref="AY4:BA4"/>
    <mergeCell ref="AR3:BA3"/>
    <mergeCell ref="AS4:AU4"/>
    <mergeCell ref="AV4:AX4"/>
    <mergeCell ref="AF4:AH4"/>
    <mergeCell ref="AI4:AK4"/>
    <mergeCell ref="AL4:AP4"/>
    <mergeCell ref="C3:AP3"/>
    <mergeCell ref="B108:C108"/>
    <mergeCell ref="Q4:R4"/>
    <mergeCell ref="S4:Y4"/>
    <mergeCell ref="C4:H4"/>
    <mergeCell ref="I4:N4"/>
    <mergeCell ref="O4:P4"/>
  </mergeCells>
  <pageMargins left="0.7" right="0.7" top="0.75" bottom="0.75" header="0.3" footer="0.3"/>
  <pageSetup orientation="portrait" horizontalDpi="0"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649E17-DA0C-4749-ABB4-106DF0ADD4DB}">
  <sheetPr codeName="Sheet8">
    <tabColor rgb="FFFF0000"/>
  </sheetPr>
  <dimension ref="A1:CC141"/>
  <sheetViews>
    <sheetView zoomScaleNormal="100" workbookViewId="0"/>
  </sheetViews>
  <sheetFormatPr defaultRowHeight="15" x14ac:dyDescent="0.25"/>
  <cols>
    <col min="1" max="2" width="9.140625" style="82"/>
    <col min="3" max="14" width="6.7109375" style="28" customWidth="1"/>
    <col min="15" max="19" width="9.140625" style="28"/>
    <col min="20" max="20" width="9.140625" style="82"/>
    <col min="21" max="45" width="14.7109375" style="82" customWidth="1"/>
    <col min="46" max="46" width="3.7109375" style="70" customWidth="1"/>
    <col min="47" max="48" width="10.7109375" style="28" customWidth="1"/>
    <col min="49" max="56" width="10.7109375" style="82" customWidth="1"/>
    <col min="57" max="67" width="9.140625" style="82"/>
    <col min="68" max="80" width="14.7109375" style="82" customWidth="1"/>
    <col min="81" max="81" width="14.28515625" style="82" bestFit="1" customWidth="1"/>
    <col min="82" max="16384" width="9.140625" style="82"/>
  </cols>
  <sheetData>
    <row r="1" spans="1:80" s="463" customFormat="1" x14ac:dyDescent="0.25">
      <c r="A1" s="463">
        <v>1</v>
      </c>
      <c r="B1" s="463">
        <v>2</v>
      </c>
      <c r="C1" s="463">
        <v>3</v>
      </c>
      <c r="D1" s="463">
        <v>4</v>
      </c>
      <c r="E1" s="463">
        <v>5</v>
      </c>
      <c r="F1" s="463">
        <v>6</v>
      </c>
      <c r="G1" s="463">
        <v>7</v>
      </c>
      <c r="H1" s="463">
        <v>8</v>
      </c>
      <c r="I1" s="463">
        <v>9</v>
      </c>
      <c r="J1" s="463">
        <v>10</v>
      </c>
      <c r="K1" s="463">
        <v>11</v>
      </c>
      <c r="L1" s="463">
        <v>12</v>
      </c>
      <c r="M1" s="463">
        <v>13</v>
      </c>
      <c r="N1" s="463">
        <v>14</v>
      </c>
      <c r="O1" s="463">
        <v>15</v>
      </c>
      <c r="P1" s="463">
        <v>16</v>
      </c>
      <c r="Q1" s="463">
        <v>17</v>
      </c>
      <c r="R1" s="463">
        <v>18</v>
      </c>
      <c r="S1" s="463">
        <v>19</v>
      </c>
      <c r="T1" s="463">
        <v>20</v>
      </c>
      <c r="U1" s="463">
        <v>21</v>
      </c>
      <c r="V1" s="463">
        <v>22</v>
      </c>
      <c r="W1" s="463">
        <v>23</v>
      </c>
      <c r="X1" s="463">
        <v>24</v>
      </c>
      <c r="Y1" s="463">
        <v>25</v>
      </c>
      <c r="Z1" s="463">
        <v>26</v>
      </c>
      <c r="AA1" s="463">
        <v>27</v>
      </c>
      <c r="AB1" s="463">
        <v>28</v>
      </c>
      <c r="AC1" s="463">
        <v>29</v>
      </c>
      <c r="AD1" s="463">
        <v>30</v>
      </c>
      <c r="AE1" s="463">
        <v>31</v>
      </c>
      <c r="AF1" s="463">
        <v>32</v>
      </c>
      <c r="AG1" s="463">
        <v>33</v>
      </c>
      <c r="AH1" s="463">
        <v>34</v>
      </c>
      <c r="AI1" s="463">
        <v>35</v>
      </c>
      <c r="AJ1" s="463">
        <v>36</v>
      </c>
      <c r="AK1" s="463">
        <v>37</v>
      </c>
      <c r="AL1" s="463">
        <v>38</v>
      </c>
      <c r="AM1" s="463">
        <v>39</v>
      </c>
      <c r="AN1" s="463">
        <v>40</v>
      </c>
      <c r="AO1" s="463">
        <v>41</v>
      </c>
      <c r="AP1" s="463">
        <v>42</v>
      </c>
      <c r="AQ1" s="463">
        <v>43</v>
      </c>
      <c r="AR1" s="463">
        <v>44</v>
      </c>
      <c r="AS1" s="463">
        <v>45</v>
      </c>
      <c r="AT1" s="463">
        <v>46</v>
      </c>
      <c r="AU1" s="463">
        <v>47</v>
      </c>
      <c r="AV1" s="463">
        <v>48</v>
      </c>
      <c r="AW1" s="463">
        <v>49</v>
      </c>
      <c r="AX1" s="463">
        <v>50</v>
      </c>
      <c r="AY1" s="463">
        <v>51</v>
      </c>
      <c r="AZ1" s="463">
        <v>52</v>
      </c>
      <c r="BA1" s="463">
        <v>53</v>
      </c>
      <c r="BB1" s="463">
        <v>54</v>
      </c>
      <c r="BC1" s="463">
        <v>55</v>
      </c>
      <c r="BD1" s="463">
        <v>56</v>
      </c>
      <c r="BE1" s="463">
        <v>57</v>
      </c>
      <c r="BF1" s="463">
        <v>58</v>
      </c>
      <c r="BG1" s="463">
        <v>59</v>
      </c>
      <c r="BH1" s="463">
        <v>60</v>
      </c>
      <c r="BI1" s="463">
        <v>61</v>
      </c>
      <c r="BJ1" s="463">
        <v>62</v>
      </c>
      <c r="BK1" s="463">
        <v>63</v>
      </c>
      <c r="BL1" s="463">
        <v>64</v>
      </c>
      <c r="BM1" s="463">
        <v>65</v>
      </c>
      <c r="BN1" s="463">
        <v>66</v>
      </c>
      <c r="BO1" s="463">
        <v>67</v>
      </c>
      <c r="BP1" s="463">
        <v>68</v>
      </c>
      <c r="BQ1" s="463">
        <v>69</v>
      </c>
      <c r="BR1" s="463">
        <v>70</v>
      </c>
      <c r="BS1" s="463">
        <v>71</v>
      </c>
      <c r="BT1" s="463">
        <v>72</v>
      </c>
      <c r="BU1" s="463">
        <v>73</v>
      </c>
      <c r="BV1" s="463">
        <v>74</v>
      </c>
      <c r="BW1" s="463">
        <v>75</v>
      </c>
      <c r="BX1" s="463">
        <v>76</v>
      </c>
      <c r="BY1" s="463">
        <v>77</v>
      </c>
      <c r="BZ1" s="463">
        <v>78</v>
      </c>
      <c r="CA1" s="463">
        <v>79</v>
      </c>
      <c r="CB1" s="463">
        <v>80</v>
      </c>
    </row>
    <row r="2" spans="1:80" ht="15.75" thickBot="1" x14ac:dyDescent="0.3">
      <c r="T2" s="77"/>
    </row>
    <row r="3" spans="1:80" ht="19.5" thickBot="1" x14ac:dyDescent="0.35">
      <c r="C3" s="545" t="s">
        <v>241</v>
      </c>
      <c r="D3" s="545"/>
      <c r="E3" s="545"/>
      <c r="F3" s="545"/>
      <c r="G3" s="545"/>
      <c r="H3" s="545"/>
      <c r="I3" s="545"/>
      <c r="J3" s="545"/>
      <c r="K3" s="545"/>
      <c r="L3" s="545"/>
      <c r="M3" s="545"/>
      <c r="N3" s="545"/>
      <c r="O3" s="545"/>
      <c r="P3" s="545"/>
      <c r="Q3" s="545"/>
      <c r="R3" s="545"/>
      <c r="S3" s="545"/>
      <c r="T3" s="545"/>
      <c r="U3" s="545"/>
      <c r="V3" s="545"/>
      <c r="W3" s="545"/>
      <c r="X3" s="545"/>
      <c r="Y3" s="545"/>
      <c r="Z3" s="545"/>
      <c r="AA3" s="545"/>
      <c r="AB3" s="545"/>
      <c r="AC3" s="545"/>
      <c r="AD3" s="545"/>
      <c r="AE3" s="545"/>
      <c r="AF3" s="545"/>
      <c r="AG3" s="545"/>
      <c r="AH3" s="545"/>
      <c r="AI3" s="545"/>
      <c r="AJ3" s="545"/>
      <c r="AK3" s="545"/>
      <c r="AL3" s="545"/>
      <c r="AM3" s="545"/>
      <c r="AN3" s="545"/>
      <c r="AO3" s="545"/>
      <c r="AP3" s="545"/>
      <c r="AQ3" s="545"/>
      <c r="AR3" s="545"/>
      <c r="AS3" s="545"/>
      <c r="AT3" s="71"/>
      <c r="AU3" s="634" t="s">
        <v>163</v>
      </c>
      <c r="AV3" s="635"/>
      <c r="AW3" s="635"/>
      <c r="AX3" s="635"/>
      <c r="AY3" s="635"/>
      <c r="AZ3" s="635"/>
      <c r="BA3" s="635"/>
      <c r="BB3" s="635"/>
      <c r="BC3" s="635"/>
      <c r="BD3" s="636"/>
      <c r="BF3" s="640" t="s">
        <v>227</v>
      </c>
      <c r="BG3" s="641"/>
      <c r="BH3" s="641"/>
      <c r="BI3" s="641"/>
      <c r="BJ3" s="641"/>
      <c r="BK3" s="641"/>
      <c r="BL3" s="641"/>
      <c r="BM3" s="641"/>
      <c r="BN3" s="641"/>
      <c r="BO3" s="641"/>
      <c r="BP3" s="641"/>
      <c r="BQ3" s="641"/>
      <c r="BR3" s="641"/>
      <c r="BS3" s="641"/>
      <c r="BT3" s="641"/>
      <c r="BU3" s="641"/>
      <c r="BV3" s="641"/>
      <c r="BW3" s="641"/>
      <c r="BX3" s="641"/>
      <c r="BY3" s="641"/>
      <c r="BZ3" s="641"/>
      <c r="CA3" s="641"/>
      <c r="CB3" s="642"/>
    </row>
    <row r="4" spans="1:80" ht="19.5" thickBot="1" x14ac:dyDescent="0.35">
      <c r="C4" s="631" t="s">
        <v>54</v>
      </c>
      <c r="D4" s="632"/>
      <c r="E4" s="632"/>
      <c r="F4" s="632"/>
      <c r="G4" s="632"/>
      <c r="H4" s="633"/>
      <c r="I4" s="631" t="s">
        <v>66</v>
      </c>
      <c r="J4" s="632"/>
      <c r="K4" s="632"/>
      <c r="L4" s="632"/>
      <c r="M4" s="632"/>
      <c r="N4" s="633"/>
      <c r="O4" s="631" t="s">
        <v>71</v>
      </c>
      <c r="P4" s="633"/>
      <c r="Q4" s="550" t="s">
        <v>70</v>
      </c>
      <c r="R4" s="552"/>
      <c r="S4" s="550" t="s">
        <v>10</v>
      </c>
      <c r="T4" s="551"/>
      <c r="U4" s="551"/>
      <c r="V4" s="551"/>
      <c r="W4" s="551"/>
      <c r="X4" s="551"/>
      <c r="Y4" s="552"/>
      <c r="Z4" s="550" t="s">
        <v>221</v>
      </c>
      <c r="AA4" s="551"/>
      <c r="AB4" s="552"/>
      <c r="AC4" s="550" t="s">
        <v>220</v>
      </c>
      <c r="AD4" s="551"/>
      <c r="AE4" s="552"/>
      <c r="AF4" s="550" t="s">
        <v>202</v>
      </c>
      <c r="AG4" s="551"/>
      <c r="AH4" s="551"/>
      <c r="AI4" s="552"/>
      <c r="AJ4" s="550" t="s">
        <v>209</v>
      </c>
      <c r="AK4" s="551"/>
      <c r="AL4" s="551"/>
      <c r="AM4" s="552"/>
      <c r="AN4" s="637" t="s">
        <v>120</v>
      </c>
      <c r="AO4" s="637"/>
      <c r="AP4" s="637"/>
      <c r="AQ4" s="637"/>
      <c r="AR4" s="637"/>
      <c r="AS4" s="637"/>
      <c r="AT4" s="137"/>
      <c r="AU4" s="140"/>
      <c r="AV4" s="550" t="s">
        <v>153</v>
      </c>
      <c r="AW4" s="551"/>
      <c r="AX4" s="552"/>
      <c r="AY4" s="550" t="s">
        <v>200</v>
      </c>
      <c r="AZ4" s="551"/>
      <c r="BA4" s="552"/>
      <c r="BB4" s="550" t="s">
        <v>164</v>
      </c>
      <c r="BC4" s="551"/>
      <c r="BD4" s="552"/>
      <c r="BF4" s="643" t="s">
        <v>235</v>
      </c>
      <c r="BG4" s="644"/>
      <c r="BH4" s="644"/>
      <c r="BI4" s="644"/>
      <c r="BJ4" s="644"/>
      <c r="BK4" s="644"/>
      <c r="BL4" s="644"/>
      <c r="BM4" s="644"/>
      <c r="BN4" s="644"/>
      <c r="BO4" s="644"/>
      <c r="BP4" s="550" t="s">
        <v>236</v>
      </c>
      <c r="BQ4" s="551"/>
      <c r="BR4" s="551"/>
      <c r="BS4" s="550" t="s">
        <v>209</v>
      </c>
      <c r="BT4" s="551"/>
      <c r="BU4" s="551"/>
      <c r="BV4" s="552"/>
      <c r="BW4" s="638" t="s">
        <v>120</v>
      </c>
      <c r="BX4" s="638"/>
      <c r="BY4" s="638"/>
      <c r="BZ4" s="638"/>
      <c r="CA4" s="638"/>
      <c r="CB4" s="639"/>
    </row>
    <row r="5" spans="1:80" ht="30.75" customHeight="1" thickBot="1" x14ac:dyDescent="0.3">
      <c r="B5" s="34" t="s">
        <v>47</v>
      </c>
      <c r="C5" s="32" t="s">
        <v>48</v>
      </c>
      <c r="D5" s="29" t="s">
        <v>49</v>
      </c>
      <c r="E5" s="29" t="s">
        <v>50</v>
      </c>
      <c r="F5" s="29" t="s">
        <v>51</v>
      </c>
      <c r="G5" s="29" t="s">
        <v>52</v>
      </c>
      <c r="H5" s="33" t="s">
        <v>53</v>
      </c>
      <c r="I5" s="46" t="s">
        <v>48</v>
      </c>
      <c r="J5" s="47" t="s">
        <v>49</v>
      </c>
      <c r="K5" s="47" t="s">
        <v>50</v>
      </c>
      <c r="L5" s="47" t="s">
        <v>51</v>
      </c>
      <c r="M5" s="47" t="s">
        <v>52</v>
      </c>
      <c r="N5" s="48" t="s">
        <v>53</v>
      </c>
      <c r="O5" s="43" t="s">
        <v>43</v>
      </c>
      <c r="P5" s="44" t="s">
        <v>44</v>
      </c>
      <c r="Q5" s="57" t="s">
        <v>8</v>
      </c>
      <c r="R5" s="61" t="s">
        <v>63</v>
      </c>
      <c r="S5" s="43" t="s">
        <v>75</v>
      </c>
      <c r="T5" s="141" t="s">
        <v>12</v>
      </c>
      <c r="U5" s="141" t="s">
        <v>79</v>
      </c>
      <c r="V5" s="141" t="s">
        <v>80</v>
      </c>
      <c r="W5" s="141" t="s">
        <v>77</v>
      </c>
      <c r="X5" s="141" t="s">
        <v>76</v>
      </c>
      <c r="Y5" s="44" t="s">
        <v>78</v>
      </c>
      <c r="Z5" s="153" t="s">
        <v>45</v>
      </c>
      <c r="AA5" s="154" t="s">
        <v>63</v>
      </c>
      <c r="AB5" s="152" t="s">
        <v>46</v>
      </c>
      <c r="AC5" s="67" t="s">
        <v>214</v>
      </c>
      <c r="AD5" s="68" t="s">
        <v>215</v>
      </c>
      <c r="AE5" s="69" t="s">
        <v>216</v>
      </c>
      <c r="AF5" s="67" t="s">
        <v>203</v>
      </c>
      <c r="AG5" s="68" t="s">
        <v>243</v>
      </c>
      <c r="AH5" s="68" t="s">
        <v>242</v>
      </c>
      <c r="AI5" s="69" t="s">
        <v>205</v>
      </c>
      <c r="AJ5" s="67" t="s">
        <v>206</v>
      </c>
      <c r="AK5" s="68" t="s">
        <v>244</v>
      </c>
      <c r="AL5" s="430" t="s">
        <v>245</v>
      </c>
      <c r="AM5" s="69" t="s">
        <v>208</v>
      </c>
      <c r="AN5" s="199" t="s">
        <v>76</v>
      </c>
      <c r="AO5" s="153" t="s">
        <v>210</v>
      </c>
      <c r="AP5" s="154" t="s">
        <v>247</v>
      </c>
      <c r="AQ5" s="152" t="s">
        <v>246</v>
      </c>
      <c r="AR5" s="329" t="s">
        <v>212</v>
      </c>
      <c r="AS5" s="200" t="s">
        <v>213</v>
      </c>
      <c r="AT5" s="138"/>
      <c r="AU5" s="134" t="s">
        <v>138</v>
      </c>
      <c r="AV5" s="43" t="s">
        <v>159</v>
      </c>
      <c r="AW5" s="44" t="s">
        <v>162</v>
      </c>
      <c r="AX5" s="44" t="s">
        <v>161</v>
      </c>
      <c r="AY5" s="133" t="s">
        <v>158</v>
      </c>
      <c r="AZ5" s="133" t="s">
        <v>162</v>
      </c>
      <c r="BA5" s="57" t="s">
        <v>161</v>
      </c>
      <c r="BB5" s="133" t="s">
        <v>197</v>
      </c>
      <c r="BC5" s="133" t="s">
        <v>162</v>
      </c>
      <c r="BD5" s="57" t="s">
        <v>161</v>
      </c>
      <c r="BF5" s="43">
        <v>1</v>
      </c>
      <c r="BG5" s="256">
        <v>2</v>
      </c>
      <c r="BH5" s="256">
        <v>3</v>
      </c>
      <c r="BI5" s="256">
        <v>4</v>
      </c>
      <c r="BJ5" s="256">
        <v>5</v>
      </c>
      <c r="BK5" s="256">
        <v>6</v>
      </c>
      <c r="BL5" s="256">
        <v>7</v>
      </c>
      <c r="BM5" s="256">
        <v>8</v>
      </c>
      <c r="BN5" s="256">
        <v>9</v>
      </c>
      <c r="BO5" s="326">
        <v>0</v>
      </c>
      <c r="BP5" s="43" t="s">
        <v>223</v>
      </c>
      <c r="BQ5" s="141" t="s">
        <v>224</v>
      </c>
      <c r="BR5" s="141" t="s">
        <v>225</v>
      </c>
      <c r="BS5" s="153" t="s">
        <v>206</v>
      </c>
      <c r="BT5" s="68" t="s">
        <v>244</v>
      </c>
      <c r="BU5" s="430" t="s">
        <v>245</v>
      </c>
      <c r="BV5" s="329" t="s">
        <v>208</v>
      </c>
      <c r="BW5" s="199" t="s">
        <v>76</v>
      </c>
      <c r="BX5" s="67" t="s">
        <v>210</v>
      </c>
      <c r="BY5" s="68" t="s">
        <v>247</v>
      </c>
      <c r="BZ5" s="430" t="s">
        <v>246</v>
      </c>
      <c r="CA5" s="69" t="s">
        <v>212</v>
      </c>
      <c r="CB5" s="454" t="s">
        <v>213</v>
      </c>
    </row>
    <row r="6" spans="1:80" ht="15.75" thickTop="1" x14ac:dyDescent="0.25">
      <c r="B6" s="161">
        <v>1</v>
      </c>
      <c r="C6" s="162">
        <f>IF(Risk_NC!C22="","",Risk_NC!C22)</f>
        <v>1</v>
      </c>
      <c r="D6" s="163">
        <f>IF(Risk_NC!D22="","",Risk_NC!D22)</f>
        <v>2</v>
      </c>
      <c r="E6" s="163" t="str">
        <f>IF(Risk_NC!E22="","",Risk_NC!E22)</f>
        <v>Q</v>
      </c>
      <c r="F6" s="163" t="str">
        <f>IF(Risk_NC!F22="","",Risk_NC!F22)</f>
        <v>Q</v>
      </c>
      <c r="G6" s="163">
        <f>IF(Risk_NC!G22="","",Risk_NC!G22)</f>
        <v>7</v>
      </c>
      <c r="H6" s="164">
        <f>IF(Risk_NC!H22="","",Risk_NC!H22)</f>
        <v>6</v>
      </c>
      <c r="I6" s="165">
        <f>IF(C6="","",LOOKUP(C6,$B$110:$B$124,$C$110:$C$124))</f>
        <v>1</v>
      </c>
      <c r="J6" s="163">
        <f t="shared" ref="J6:N21" si="0">IF(D6="","",LOOKUP(D6,$B$110:$B$124,$C$110:$C$124))</f>
        <v>2</v>
      </c>
      <c r="K6" s="163">
        <f t="shared" si="0"/>
        <v>0</v>
      </c>
      <c r="L6" s="163">
        <f t="shared" si="0"/>
        <v>0</v>
      </c>
      <c r="M6" s="163">
        <f t="shared" si="0"/>
        <v>7</v>
      </c>
      <c r="N6" s="164">
        <f t="shared" si="0"/>
        <v>6</v>
      </c>
      <c r="O6" s="165">
        <f>IF(I6="","",MOD(I6+K6,10))</f>
        <v>1</v>
      </c>
      <c r="P6" s="166">
        <f>IF(J6="","",MOD(J6+L6,10))</f>
        <v>2</v>
      </c>
      <c r="Q6" s="473">
        <f>IF(I6="","",IF(OR(O6&gt;=8,P6&gt;=8),O6,IF(O6&gt;=6,O6,MOD(O6+M6,10))))</f>
        <v>8</v>
      </c>
      <c r="R6" s="470">
        <f>IF(OR(O6&gt;=8,P6&gt;=8),P6,IF(M6="",P6,IF(O6&gt;=6,MOD(P6+M6,10),IF(N6="",P6,MOD(P6+N6,10)))))</f>
        <v>8</v>
      </c>
      <c r="S6" s="486" t="str">
        <f>IF(C6="","",IF(Q6&gt;R6,"P",IF(Q6&lt;R6,"B","T")))</f>
        <v>T</v>
      </c>
      <c r="T6" s="167" t="str">
        <f>Risk_NC!Q22</f>
        <v>P</v>
      </c>
      <c r="U6" s="168">
        <f>IF(C6="","",SUM(Risk_NC!I22:K22))</f>
        <v>300</v>
      </c>
      <c r="V6" s="168">
        <f>IF(T6="",0,IF(S6="P",AF6,IF(AND(S6="B",R6=6),AG6,IF(AND(S6="B",R6&lt;&gt;6),AH6,IF(S6="T",AI6,"ERR")))))</f>
        <v>1600</v>
      </c>
      <c r="W6" s="169">
        <f>IF(U6="",0,V6)</f>
        <v>1600</v>
      </c>
      <c r="X6" s="170">
        <f>AN6</f>
        <v>91.465773146133785</v>
      </c>
      <c r="Y6" s="171">
        <f>IF(U6="",0,AN6)</f>
        <v>91.465773146133785</v>
      </c>
      <c r="Z6" s="156">
        <f>Risk_NC!I22</f>
        <v>100</v>
      </c>
      <c r="AA6" s="157">
        <f>Risk_NC!J22</f>
        <v>0</v>
      </c>
      <c r="AB6" s="425">
        <f>Risk_NC!K22</f>
        <v>200</v>
      </c>
      <c r="AC6" s="420">
        <f>IF(Z6=0,0,IF(Z6="",0,IF(AND(Z6&gt;0,$S6="P"),Z6,IF(AND(Z6&gt;0,$S6="B"),-Z6,IF(AND(Z6&gt;0,$S6="T"),0,"ERR")))))</f>
        <v>0</v>
      </c>
      <c r="AD6" s="169">
        <f>IF(AA6=0,0,IF(AA6="",0,IF(AND(AA6&gt;0,$S6="P"),-AA6,IF(AND(AA6&gt;0,$S6="B",R6=6),0.5*AA6,IF(AND(AA6&gt;0,$S6="B",R6&lt;&gt;6),AA6,IF(AND(AA6&gt;0,$S6="T"),0,"ERR"))))))</f>
        <v>0</v>
      </c>
      <c r="AE6" s="228">
        <f t="shared" ref="AE6:AE37" si="1">IF(AB6=0,0,IF(AB6="",0,IF(AND(AB6&gt;0,$S6="P"),-AB6,IF(AND(AB6&gt;0,$S6="B"),-AB6,IF(AND(AB6&gt;0,$S6="T"),8*AB6,"ERR")))))</f>
        <v>1600</v>
      </c>
      <c r="AF6" s="431">
        <f t="shared" ref="AF6:AF37" si="2">Z6-AA6-AB6</f>
        <v>-100</v>
      </c>
      <c r="AG6" s="194">
        <f>0.5*AA6-Z6-AB6</f>
        <v>-300</v>
      </c>
      <c r="AH6" s="229">
        <f>AA6-Z6-AB6</f>
        <v>-300</v>
      </c>
      <c r="AI6" s="432">
        <f t="shared" ref="AI6:AI37" si="3">8*AB6</f>
        <v>1600</v>
      </c>
      <c r="AJ6" s="439">
        <f>CA!$E$5</f>
        <v>0.44624660934359561</v>
      </c>
      <c r="AK6" s="440">
        <f>CA!$E$28</f>
        <v>5.3863715857769889E-2</v>
      </c>
      <c r="AL6" s="441">
        <f>CA!$E$29</f>
        <v>0.4047337067749931</v>
      </c>
      <c r="AM6" s="442">
        <f>CA!$E$6</f>
        <v>9.5155968023640194E-2</v>
      </c>
      <c r="AN6" s="214">
        <f t="shared" ref="AN6:AN37" si="4">AF6*AJ6+AG6*AK6+AI6*AM6</f>
        <v>91.465773146133785</v>
      </c>
      <c r="AO6" s="208">
        <f>AJ6*(AF6-$AN6)^2</f>
        <v>16359.017946771297</v>
      </c>
      <c r="AP6" s="194">
        <f>AK6*(AG6-$AN6)^2</f>
        <v>8254.3694585101512</v>
      </c>
      <c r="AQ6" s="194">
        <f>AL6*(AH6-$AN6)^2</f>
        <v>62023.599650175071</v>
      </c>
      <c r="AR6" s="450">
        <f>AM6*(AI6-$AN6)^2</f>
        <v>216544.10640331218</v>
      </c>
      <c r="AS6" s="447">
        <f>SUM(AO6:AR6)</f>
        <v>303181.09345876868</v>
      </c>
      <c r="AT6" s="139"/>
      <c r="AU6" s="58" t="str">
        <f>IF(S6="T","",S6)</f>
        <v/>
      </c>
      <c r="AV6" s="50"/>
      <c r="AW6" s="385" t="str">
        <f>IF(C6="","",IF(LEN(AV6)&lt;2,"",LOOKUP(AV6,'Betting Systems'!$B$4:$B$7,'Betting Systems'!$C$4:$C$7)))</f>
        <v/>
      </c>
      <c r="AX6" s="117"/>
      <c r="AY6" s="111"/>
      <c r="AZ6" s="49" t="str">
        <f>IF($C6="","",IF(LEN(AY6)&lt;3,"",LOOKUP(AY6,'Betting Systems'!$E$4:$E$11,'Betting Systems'!$F$4:$F$11)))</f>
        <v/>
      </c>
      <c r="BA6" s="112"/>
      <c r="BB6" s="119"/>
      <c r="BC6" s="120" t="str">
        <f>IF($C6="","",IF(LEN(BB6)&lt;5,"",LOOKUP(BB6,'Betting Systems'!$H$4:$H$35,'Betting Systems'!$I$4:$I$35)))</f>
        <v/>
      </c>
      <c r="BD6" s="121"/>
      <c r="BF6" s="50">
        <f>32</f>
        <v>32</v>
      </c>
      <c r="BG6" s="49">
        <v>32</v>
      </c>
      <c r="BH6" s="49">
        <v>32</v>
      </c>
      <c r="BI6" s="49">
        <v>32</v>
      </c>
      <c r="BJ6" s="49">
        <v>32</v>
      </c>
      <c r="BK6" s="49">
        <v>32</v>
      </c>
      <c r="BL6" s="49">
        <v>32</v>
      </c>
      <c r="BM6" s="49">
        <v>32</v>
      </c>
      <c r="BN6" s="49">
        <v>32</v>
      </c>
      <c r="BO6" s="327">
        <v>128</v>
      </c>
      <c r="BP6" s="358">
        <v>-1.2350813289166138E-2</v>
      </c>
      <c r="BQ6" s="359">
        <v>-1.4581044639718807E-2</v>
      </c>
      <c r="BR6" s="359">
        <v>-0.14359628778723826</v>
      </c>
      <c r="BS6" s="359">
        <v>0.44624660934359683</v>
      </c>
      <c r="BT6" s="359">
        <v>5.3863715857769889E-2</v>
      </c>
      <c r="BU6" s="359">
        <v>0.4047337067749931</v>
      </c>
      <c r="BV6" s="360">
        <v>9.5155968023640194E-2</v>
      </c>
      <c r="BW6" s="338">
        <f t="shared" ref="BW6:BW37" si="5">BP6*Z6+BQ6*AA6 +BR6*AB6</f>
        <v>-29.954338886364265</v>
      </c>
      <c r="BX6" s="336">
        <f t="shared" ref="BX6:BX37" si="6">BS6*(AF6-$BW6)^2</f>
        <v>2189.4619725792563</v>
      </c>
      <c r="BY6" s="342">
        <f t="shared" ref="BY6:BZ37" si="7">BT6*(AG6-$BW6)^2</f>
        <v>3927.9931160492324</v>
      </c>
      <c r="BZ6" s="342">
        <f t="shared" si="7"/>
        <v>29515.067587301124</v>
      </c>
      <c r="CA6" s="342">
        <f t="shared" ref="CA6:CA37" si="8">BV6*(AI6-$BW6)^2</f>
        <v>252805.72717685474</v>
      </c>
      <c r="CB6" s="337">
        <f>SUM(BX6:CA6)</f>
        <v>288438.24985278433</v>
      </c>
    </row>
    <row r="7" spans="1:80" x14ac:dyDescent="0.25">
      <c r="B7" s="172">
        <v>2</v>
      </c>
      <c r="C7" s="173" t="str">
        <f>IF(Risk_NC!C23="","",Risk_NC!C23)</f>
        <v>J</v>
      </c>
      <c r="D7" s="419" t="str">
        <f>IF(Risk_NC!D23="","",Risk_NC!D23)</f>
        <v>Q</v>
      </c>
      <c r="E7" s="419">
        <f>IF(Risk_NC!E23="","",Risk_NC!E23)</f>
        <v>2</v>
      </c>
      <c r="F7" s="419">
        <f>IF(Risk_NC!F23="","",Risk_NC!F23)</f>
        <v>0</v>
      </c>
      <c r="G7" s="419">
        <f>IF(Risk_NC!G23="","",Risk_NC!G23)</f>
        <v>5</v>
      </c>
      <c r="H7" s="175">
        <f>IF(Risk_NC!H23="","",Risk_NC!H23)</f>
        <v>7</v>
      </c>
      <c r="I7" s="417">
        <f t="shared" ref="I7:N61" si="9">IF(C7="","",LOOKUP(C7,$B$110:$B$124,$C$110:$C$124))</f>
        <v>0</v>
      </c>
      <c r="J7" s="174">
        <f t="shared" si="0"/>
        <v>0</v>
      </c>
      <c r="K7" s="174">
        <f t="shared" si="0"/>
        <v>2</v>
      </c>
      <c r="L7" s="174">
        <f t="shared" si="0"/>
        <v>0</v>
      </c>
      <c r="M7" s="174">
        <f t="shared" si="0"/>
        <v>5</v>
      </c>
      <c r="N7" s="175">
        <f t="shared" si="0"/>
        <v>7</v>
      </c>
      <c r="O7" s="176">
        <f t="shared" ref="O7:P70" si="10">IF(I7="","",MOD(I7+K7,10))</f>
        <v>2</v>
      </c>
      <c r="P7" s="177">
        <f t="shared" si="10"/>
        <v>0</v>
      </c>
      <c r="Q7" s="465">
        <f t="shared" ref="Q7:Q70" si="11">IF(I7="","",IF(OR(O7&gt;=8,P7&gt;=8),O7,IF(O7&gt;=6,O7,MOD(O7+M7,10))))</f>
        <v>7</v>
      </c>
      <c r="R7" s="464">
        <f t="shared" ref="R7:R70" si="12">IF(OR(O7&gt;=8,P7&gt;=8),P7,IF(M7="",P7,IF(O7&gt;=6,MOD(P7+M7,10),IF(N7="",P7,MOD(P7+N7,10)))))</f>
        <v>7</v>
      </c>
      <c r="S7" s="417" t="str">
        <f t="shared" ref="S7:S70" si="13">IF(C7="","",IF(Q7&gt;R7,"P",IF(Q7&lt;R7,"B","T")))</f>
        <v>T</v>
      </c>
      <c r="T7" s="167" t="str">
        <f>Risk_NC!Q23</f>
        <v>P</v>
      </c>
      <c r="U7" s="485">
        <f>IF(C7="","",SUM(Risk_NC!I23:K23))</f>
        <v>200</v>
      </c>
      <c r="V7" s="485">
        <f t="shared" ref="V7:V70" si="14">IF(T7="",0,IF(S7="P",AF7,IF(AND(S7="B",R7=6),AG7,IF(AND(S7="B",R7&lt;&gt;6),AH7,IF(S7="T",AI7,"ERR")))))</f>
        <v>800</v>
      </c>
      <c r="W7" s="155">
        <f>IF(U7="",W6,V7+W6)</f>
        <v>2400</v>
      </c>
      <c r="X7" s="179">
        <f>AN7</f>
        <v>65.35203124735817</v>
      </c>
      <c r="Y7" s="180">
        <f>X7+Y6</f>
        <v>156.81780439349194</v>
      </c>
      <c r="Z7" s="158">
        <f>Risk_NC!I23</f>
        <v>100</v>
      </c>
      <c r="AA7" s="423">
        <f>Risk_NC!J23</f>
        <v>0</v>
      </c>
      <c r="AB7" s="159">
        <f>Risk_NC!K23</f>
        <v>100</v>
      </c>
      <c r="AC7" s="421">
        <f t="shared" ref="AC7:AC70" si="15">IF(Z7=0,0,IF(Z7="",0,IF(AND(Z7&gt;0,$S7="P"),Z7,IF(AND(Z7&gt;0,$S7="B"),-Z7,IF(AND(Z7&gt;0,$S7="T"),0,"ERR")))))</f>
        <v>0</v>
      </c>
      <c r="AD7" s="423">
        <f t="shared" ref="AD7:AD70" si="16">IF(AA7=0,0,IF(AA7="",0,IF(AND(AA7&gt;0,$S7="P"),-AA7,IF(AND(AA7&gt;0,$S7="B",R7=6),0.5*AA7,IF(AND(AA7&gt;0,$S7="B",R7&lt;&gt;6),AA7,IF(AND(AA7&gt;0,$S7="T"),0,"ERR"))))))</f>
        <v>0</v>
      </c>
      <c r="AE7" s="159">
        <f t="shared" si="1"/>
        <v>800</v>
      </c>
      <c r="AF7" s="433">
        <f t="shared" si="2"/>
        <v>0</v>
      </c>
      <c r="AG7" s="424">
        <f t="shared" ref="AG7:AG70" si="17">0.5*AA7-Z7-AB7</f>
        <v>-200</v>
      </c>
      <c r="AH7" s="171">
        <f t="shared" ref="AH7:AH70" si="18">AA7-Z7-AB7</f>
        <v>-200</v>
      </c>
      <c r="AI7" s="434">
        <f t="shared" si="3"/>
        <v>800</v>
      </c>
      <c r="AJ7" s="202">
        <f>CA!$E$5</f>
        <v>0.44624660934359561</v>
      </c>
      <c r="AK7" s="212">
        <f>CA!$E$28</f>
        <v>5.3863715857769889E-2</v>
      </c>
      <c r="AL7" s="213">
        <f>CA!$E$29</f>
        <v>0.4047337067749931</v>
      </c>
      <c r="AM7" s="443">
        <f>CA!$E$6</f>
        <v>9.5155968023640194E-2</v>
      </c>
      <c r="AN7" s="215">
        <f t="shared" si="4"/>
        <v>65.35203124735817</v>
      </c>
      <c r="AO7" s="209">
        <f t="shared" ref="AO7:AO70" si="19">AJ7*(AF7-$AN7)^2</f>
        <v>1905.8692836007622</v>
      </c>
      <c r="AP7" s="429">
        <f t="shared" ref="AP7:AP70" si="20">AK7*(AG7-$AN7)^2</f>
        <v>3792.6358280994955</v>
      </c>
      <c r="AQ7" s="429">
        <f t="shared" ref="AQ7:AQ70" si="21">AL7*(AH7-$AN7)^2</f>
        <v>28497.988538474143</v>
      </c>
      <c r="AR7" s="451">
        <f t="shared" ref="AR7:AR70" si="22">AM7*(AI7-$AN7)^2</f>
        <v>51356.40274291754</v>
      </c>
      <c r="AS7" s="448">
        <f t="shared" ref="AS7:AS70" si="23">SUM(AO7:AR7)</f>
        <v>85552.896393091942</v>
      </c>
      <c r="AT7" s="139"/>
      <c r="AU7" s="59" t="str">
        <f t="shared" ref="AU7:AU38" si="24">IF(S7="T",AU6,S7)</f>
        <v/>
      </c>
      <c r="AV7" s="51"/>
      <c r="AW7" s="385" t="str">
        <f>IF(C7="","",IF(LEN(AV7)&lt;2,"",LOOKUP(AV7,'Betting Systems'!$B$4:$B$7,'Betting Systems'!$C$4:$C$7)))</f>
        <v/>
      </c>
      <c r="AX7" s="118"/>
      <c r="AY7" s="98"/>
      <c r="AZ7" s="385" t="str">
        <f>IF($C7="","",IF(LEN(AY7)&lt;3,"",LOOKUP(AY7,'Betting Systems'!$E$4:$E$11,'Betting Systems'!$F$4:$F$11)))</f>
        <v/>
      </c>
      <c r="BA7" s="115"/>
      <c r="BB7" s="122"/>
      <c r="BC7" s="123" t="str">
        <f>IF($C7="","",IF(LEN(BB7)&lt;5,"",LOOKUP(BB7,'Betting Systems'!$H$4:$H$35,'Betting Systems'!$I$4:$I$35)))</f>
        <v/>
      </c>
      <c r="BD7" s="124"/>
      <c r="BF7" s="51">
        <f>BF6-COUNTIF($I6:$N6,BF$5)</f>
        <v>31</v>
      </c>
      <c r="BG7" s="385">
        <f t="shared" ref="BG7:BO22" si="25">BG6-COUNTIF($I6:$N6,BG$5)</f>
        <v>31</v>
      </c>
      <c r="BH7" s="385">
        <f t="shared" si="25"/>
        <v>32</v>
      </c>
      <c r="BI7" s="385">
        <f t="shared" si="25"/>
        <v>32</v>
      </c>
      <c r="BJ7" s="385">
        <f t="shared" si="25"/>
        <v>32</v>
      </c>
      <c r="BK7" s="385">
        <f t="shared" si="25"/>
        <v>31</v>
      </c>
      <c r="BL7" s="385">
        <f t="shared" si="25"/>
        <v>31</v>
      </c>
      <c r="BM7" s="385">
        <f t="shared" si="25"/>
        <v>32</v>
      </c>
      <c r="BN7" s="385">
        <f t="shared" si="25"/>
        <v>32</v>
      </c>
      <c r="BO7" s="31">
        <f t="shared" si="25"/>
        <v>126</v>
      </c>
      <c r="BP7" s="475">
        <v>-1.2322236118617699E-2</v>
      </c>
      <c r="BQ7" s="466">
        <v>-1.4551977526547931E-2</v>
      </c>
      <c r="BR7" s="466">
        <v>-0.14424751547672826</v>
      </c>
      <c r="BS7" s="466">
        <v>0.44629707724495382</v>
      </c>
      <c r="BT7" s="466">
        <v>5.374842729033126E-2</v>
      </c>
      <c r="BU7" s="466">
        <v>0.40487088607324029</v>
      </c>
      <c r="BV7" s="476">
        <v>9.508360939147463E-2</v>
      </c>
      <c r="BW7" s="339">
        <f t="shared" si="5"/>
        <v>-15.656975159534596</v>
      </c>
      <c r="BX7" s="343">
        <f t="shared" si="6"/>
        <v>109.40565430586811</v>
      </c>
      <c r="BY7" s="453">
        <f t="shared" si="7"/>
        <v>1826.497911522438</v>
      </c>
      <c r="BZ7" s="453">
        <f t="shared" si="7"/>
        <v>13758.464482216381</v>
      </c>
      <c r="CA7" s="453">
        <f t="shared" si="8"/>
        <v>63258.773625895657</v>
      </c>
      <c r="CB7" s="344">
        <f t="shared" ref="CB7:CB70" si="26">SUM(BX7:CA7)</f>
        <v>78953.14167394035</v>
      </c>
    </row>
    <row r="8" spans="1:80" x14ac:dyDescent="0.25">
      <c r="B8" s="172">
        <v>3</v>
      </c>
      <c r="C8" s="173">
        <f>IF(Risk_NC!C24="","",Risk_NC!C24)</f>
        <v>7</v>
      </c>
      <c r="D8" s="419">
        <f>IF(Risk_NC!D24="","",Risk_NC!D24)</f>
        <v>6</v>
      </c>
      <c r="E8" s="419">
        <f>IF(Risk_NC!E24="","",Risk_NC!E24)</f>
        <v>3</v>
      </c>
      <c r="F8" s="419">
        <f>IF(Risk_NC!F24="","",Risk_NC!F24)</f>
        <v>3</v>
      </c>
      <c r="G8" s="419" t="str">
        <f>IF(Risk_NC!G24="","",Risk_NC!G24)</f>
        <v/>
      </c>
      <c r="H8" s="175" t="str">
        <f>IF(Risk_NC!H24="","",Risk_NC!H24)</f>
        <v/>
      </c>
      <c r="I8" s="417">
        <f t="shared" si="9"/>
        <v>7</v>
      </c>
      <c r="J8" s="174">
        <f t="shared" si="0"/>
        <v>6</v>
      </c>
      <c r="K8" s="174">
        <f t="shared" si="0"/>
        <v>3</v>
      </c>
      <c r="L8" s="174">
        <f t="shared" si="0"/>
        <v>3</v>
      </c>
      <c r="M8" s="174" t="str">
        <f t="shared" si="0"/>
        <v/>
      </c>
      <c r="N8" s="175" t="str">
        <f t="shared" si="0"/>
        <v/>
      </c>
      <c r="O8" s="176">
        <f t="shared" si="10"/>
        <v>0</v>
      </c>
      <c r="P8" s="177">
        <f t="shared" si="10"/>
        <v>9</v>
      </c>
      <c r="Q8" s="465">
        <f t="shared" si="11"/>
        <v>0</v>
      </c>
      <c r="R8" s="464">
        <f t="shared" si="12"/>
        <v>9</v>
      </c>
      <c r="S8" s="417" t="str">
        <f t="shared" si="13"/>
        <v>B</v>
      </c>
      <c r="T8" s="167" t="str">
        <f>Risk_NC!Q24</f>
        <v>P</v>
      </c>
      <c r="U8" s="485">
        <f>IF(C8="","",SUM(Risk_NC!I24:K24))</f>
        <v>200</v>
      </c>
      <c r="V8" s="485">
        <f t="shared" si="14"/>
        <v>-200</v>
      </c>
      <c r="W8" s="155">
        <f t="shared" ref="W8:W71" si="27">IF(U8="",W7,V8+W7)</f>
        <v>2200</v>
      </c>
      <c r="X8" s="179">
        <f t="shared" ref="X8:X71" si="28">AN8</f>
        <v>65.35203124735817</v>
      </c>
      <c r="Y8" s="180">
        <f t="shared" ref="Y8:Y71" si="29">X8+Y7</f>
        <v>222.16983564085012</v>
      </c>
      <c r="Z8" s="158">
        <f>Risk_NC!I24</f>
        <v>100</v>
      </c>
      <c r="AA8" s="423">
        <f>Risk_NC!J24</f>
        <v>0</v>
      </c>
      <c r="AB8" s="159">
        <f>Risk_NC!K24</f>
        <v>100</v>
      </c>
      <c r="AC8" s="421">
        <f t="shared" si="15"/>
        <v>-100</v>
      </c>
      <c r="AD8" s="423">
        <f t="shared" si="16"/>
        <v>0</v>
      </c>
      <c r="AE8" s="159">
        <f t="shared" si="1"/>
        <v>-100</v>
      </c>
      <c r="AF8" s="433">
        <f t="shared" si="2"/>
        <v>0</v>
      </c>
      <c r="AG8" s="424">
        <f t="shared" si="17"/>
        <v>-200</v>
      </c>
      <c r="AH8" s="171">
        <f t="shared" si="18"/>
        <v>-200</v>
      </c>
      <c r="AI8" s="434">
        <f t="shared" si="3"/>
        <v>800</v>
      </c>
      <c r="AJ8" s="202">
        <f>CA!$E$5</f>
        <v>0.44624660934359561</v>
      </c>
      <c r="AK8" s="212">
        <f>CA!$E$28</f>
        <v>5.3863715857769889E-2</v>
      </c>
      <c r="AL8" s="213">
        <f>CA!$E$29</f>
        <v>0.4047337067749931</v>
      </c>
      <c r="AM8" s="443">
        <f>CA!$E$6</f>
        <v>9.5155968023640194E-2</v>
      </c>
      <c r="AN8" s="215">
        <f t="shared" si="4"/>
        <v>65.35203124735817</v>
      </c>
      <c r="AO8" s="209">
        <f t="shared" si="19"/>
        <v>1905.8692836007622</v>
      </c>
      <c r="AP8" s="429">
        <f t="shared" si="20"/>
        <v>3792.6358280994955</v>
      </c>
      <c r="AQ8" s="429">
        <f t="shared" si="21"/>
        <v>28497.988538474143</v>
      </c>
      <c r="AR8" s="451">
        <f t="shared" si="22"/>
        <v>51356.40274291754</v>
      </c>
      <c r="AS8" s="448">
        <f t="shared" si="23"/>
        <v>85552.896393091942</v>
      </c>
      <c r="AT8" s="139"/>
      <c r="AU8" s="59" t="str">
        <f t="shared" si="24"/>
        <v>B</v>
      </c>
      <c r="AV8" s="51" t="str">
        <f t="shared" ref="AV8:AV39" si="30">IF(C8="","",AU6&amp;AU7)</f>
        <v/>
      </c>
      <c r="AW8" s="385" t="str">
        <f>IF(C8="","",IF(LEN(AV8)&lt;2,"",LOOKUP(AV8,'Betting Systems'!$B$4:$B$7,'Betting Systems'!$C$4:$C$7)))</f>
        <v/>
      </c>
      <c r="AX8" s="31" t="str">
        <f>IF(LEN(AV8)&lt;2,"",IF($T8="","",IF($T8=AW8,1,0)))</f>
        <v/>
      </c>
      <c r="AY8" s="98"/>
      <c r="AZ8" s="385" t="str">
        <f>IF($C8="","",IF(LEN(AY8)&lt;3,"",LOOKUP(AY8,'Betting Systems'!$E$4:$E$11,'Betting Systems'!$F$4:$F$11)))</f>
        <v/>
      </c>
      <c r="BA8" s="52" t="str">
        <f>IF(LEN(AY8)&lt;3,"",IF($T8="","",IF(AZ8="","",IF($T8=AZ8,1,0))))</f>
        <v/>
      </c>
      <c r="BB8" s="122"/>
      <c r="BC8" s="123" t="str">
        <f>IF($C8="","",IF(LEN(BB8)&lt;5,"",LOOKUP(BB8,'Betting Systems'!$H$4:$H$35,'Betting Systems'!$I$4:$I$35)))</f>
        <v/>
      </c>
      <c r="BD8" s="125" t="str">
        <f>IF(LEN(BB8)&lt;5,"",IF($T8="","",IF(BC8="","",IF($T8=BC8,1,0))))</f>
        <v/>
      </c>
      <c r="BF8" s="51">
        <f t="shared" ref="BF8:BO23" si="31">BF7-COUNTIF($I7:$N7,BF$5)</f>
        <v>31</v>
      </c>
      <c r="BG8" s="385">
        <f t="shared" si="25"/>
        <v>30</v>
      </c>
      <c r="BH8" s="385">
        <f t="shared" si="25"/>
        <v>32</v>
      </c>
      <c r="BI8" s="385">
        <f t="shared" si="25"/>
        <v>32</v>
      </c>
      <c r="BJ8" s="385">
        <f t="shared" si="25"/>
        <v>31</v>
      </c>
      <c r="BK8" s="385">
        <f t="shared" si="25"/>
        <v>31</v>
      </c>
      <c r="BL8" s="385">
        <f t="shared" si="25"/>
        <v>30</v>
      </c>
      <c r="BM8" s="385">
        <f t="shared" si="25"/>
        <v>32</v>
      </c>
      <c r="BN8" s="385">
        <f t="shared" si="25"/>
        <v>32</v>
      </c>
      <c r="BO8" s="31">
        <f t="shared" si="25"/>
        <v>123</v>
      </c>
      <c r="BP8" s="475">
        <v>-1.2294330695709876E-2</v>
      </c>
      <c r="BQ8" s="466">
        <v>-1.4576015566511683E-2</v>
      </c>
      <c r="BR8" s="466">
        <v>-0.14447330485517379</v>
      </c>
      <c r="BS8" s="466">
        <v>0.44632357381076582</v>
      </c>
      <c r="BT8" s="466">
        <v>5.3740692524443114E-2</v>
      </c>
      <c r="BU8" s="466">
        <v>0.40487721198203258</v>
      </c>
      <c r="BV8" s="476">
        <v>9.5058521682758468E-2</v>
      </c>
      <c r="BW8" s="339">
        <f t="shared" si="5"/>
        <v>-15.676763555088366</v>
      </c>
      <c r="BX8" s="343">
        <f t="shared" si="6"/>
        <v>109.68889013670322</v>
      </c>
      <c r="BY8" s="453">
        <f t="shared" si="7"/>
        <v>1825.8430107785157</v>
      </c>
      <c r="BZ8" s="453">
        <f t="shared" si="7"/>
        <v>13755.725745153972</v>
      </c>
      <c r="CA8" s="453">
        <f t="shared" si="8"/>
        <v>63245.151495593105</v>
      </c>
      <c r="CB8" s="344">
        <f t="shared" si="26"/>
        <v>78936.409141662298</v>
      </c>
    </row>
    <row r="9" spans="1:80" x14ac:dyDescent="0.25">
      <c r="B9" s="172">
        <v>4</v>
      </c>
      <c r="C9" s="173">
        <f>IF(Risk_NC!C25="","",Risk_NC!C25)</f>
        <v>0</v>
      </c>
      <c r="D9" s="419">
        <f>IF(Risk_NC!D25="","",Risk_NC!D25)</f>
        <v>0</v>
      </c>
      <c r="E9" s="419">
        <f>IF(Risk_NC!E25="","",Risk_NC!E25)</f>
        <v>0</v>
      </c>
      <c r="F9" s="419">
        <f>IF(Risk_NC!F25="","",Risk_NC!F25)</f>
        <v>1</v>
      </c>
      <c r="G9" s="419" t="str">
        <f>IF(Risk_NC!G25="","",Risk_NC!G25)</f>
        <v>J</v>
      </c>
      <c r="H9" s="175">
        <f>IF(Risk_NC!H25="","",Risk_NC!H25)</f>
        <v>5</v>
      </c>
      <c r="I9" s="417">
        <f t="shared" si="9"/>
        <v>0</v>
      </c>
      <c r="J9" s="174">
        <f t="shared" si="0"/>
        <v>0</v>
      </c>
      <c r="K9" s="174">
        <f t="shared" si="0"/>
        <v>0</v>
      </c>
      <c r="L9" s="174">
        <f t="shared" si="0"/>
        <v>1</v>
      </c>
      <c r="M9" s="174">
        <f t="shared" si="0"/>
        <v>0</v>
      </c>
      <c r="N9" s="175">
        <f t="shared" si="0"/>
        <v>5</v>
      </c>
      <c r="O9" s="176">
        <f t="shared" si="10"/>
        <v>0</v>
      </c>
      <c r="P9" s="177">
        <f t="shared" si="10"/>
        <v>1</v>
      </c>
      <c r="Q9" s="465">
        <f t="shared" si="11"/>
        <v>0</v>
      </c>
      <c r="R9" s="464">
        <f t="shared" si="12"/>
        <v>6</v>
      </c>
      <c r="S9" s="417" t="str">
        <f t="shared" si="13"/>
        <v>B</v>
      </c>
      <c r="T9" s="167" t="str">
        <f>Risk_NC!Q25</f>
        <v>B</v>
      </c>
      <c r="U9" s="485">
        <f>IF(C9="","",SUM(Risk_NC!I25:K25))</f>
        <v>200</v>
      </c>
      <c r="V9" s="485">
        <f t="shared" si="14"/>
        <v>-50</v>
      </c>
      <c r="W9" s="155">
        <f t="shared" si="27"/>
        <v>2150</v>
      </c>
      <c r="X9" s="179">
        <f t="shared" si="28"/>
        <v>-15.817733242695468</v>
      </c>
      <c r="Y9" s="180">
        <f t="shared" si="29"/>
        <v>206.35210239815467</v>
      </c>
      <c r="Z9" s="158">
        <f>Risk_NC!I25</f>
        <v>0</v>
      </c>
      <c r="AA9" s="423">
        <f>Risk_NC!J25</f>
        <v>100</v>
      </c>
      <c r="AB9" s="159">
        <f>Risk_NC!K25</f>
        <v>100</v>
      </c>
      <c r="AC9" s="421">
        <f t="shared" si="15"/>
        <v>0</v>
      </c>
      <c r="AD9" s="423">
        <f t="shared" si="16"/>
        <v>50</v>
      </c>
      <c r="AE9" s="159">
        <f t="shared" si="1"/>
        <v>-100</v>
      </c>
      <c r="AF9" s="433">
        <f t="shared" si="2"/>
        <v>-200</v>
      </c>
      <c r="AG9" s="424">
        <f t="shared" si="17"/>
        <v>-50</v>
      </c>
      <c r="AH9" s="171">
        <f t="shared" si="18"/>
        <v>0</v>
      </c>
      <c r="AI9" s="434">
        <f t="shared" si="3"/>
        <v>800</v>
      </c>
      <c r="AJ9" s="202">
        <f>CA!$E$5</f>
        <v>0.44624660934359561</v>
      </c>
      <c r="AK9" s="212">
        <f>CA!$E$28</f>
        <v>5.3863715857769889E-2</v>
      </c>
      <c r="AL9" s="213">
        <f>CA!$E$29</f>
        <v>0.4047337067749931</v>
      </c>
      <c r="AM9" s="443">
        <f>CA!$E$6</f>
        <v>9.5155968023640194E-2</v>
      </c>
      <c r="AN9" s="215">
        <f t="shared" si="4"/>
        <v>-15.817733242695468</v>
      </c>
      <c r="AO9" s="209">
        <f t="shared" si="19"/>
        <v>15138.07165023071</v>
      </c>
      <c r="AP9" s="429">
        <f t="shared" si="20"/>
        <v>62.935839355439668</v>
      </c>
      <c r="AQ9" s="429">
        <f t="shared" si="21"/>
        <v>101.26465065222385</v>
      </c>
      <c r="AR9" s="451">
        <f t="shared" si="22"/>
        <v>63331.870373342528</v>
      </c>
      <c r="AS9" s="448">
        <f t="shared" si="23"/>
        <v>78634.142513580897</v>
      </c>
      <c r="AT9" s="139"/>
      <c r="AU9" s="59" t="str">
        <f t="shared" si="24"/>
        <v>B</v>
      </c>
      <c r="AV9" s="51" t="str">
        <f t="shared" si="30"/>
        <v>B</v>
      </c>
      <c r="AW9" s="385" t="str">
        <f>IF(C9="","",IF(LEN(AV9)&lt;2,"",LOOKUP(AV9,'Betting Systems'!$B$4:$B$7,'Betting Systems'!$C$4:$C$7)))</f>
        <v/>
      </c>
      <c r="AX9" s="31" t="str">
        <f t="shared" ref="AX9:AX40" si="32">IF(LEN(AV9)&lt;2,"",IF(T9="","",IF(T9=AW9,1,0)))</f>
        <v/>
      </c>
      <c r="AY9" s="51" t="str">
        <f t="shared" ref="AY9:AY40" si="33">IF($C9="","",$AU6&amp;$AU7&amp;$AU8)</f>
        <v>B</v>
      </c>
      <c r="AZ9" s="385" t="str">
        <f>IF($C9="","",IF(LEN(AY9)&lt;3,"",LOOKUP(AY9,'Betting Systems'!$E$4:$E$11,'Betting Systems'!$F$4:$F$11)))</f>
        <v/>
      </c>
      <c r="BA9" s="52" t="str">
        <f t="shared" ref="BA9:BA72" si="34">IF(LEN(AY9)&lt;3,"",IF($T9="","",IF(AZ9="","",IF($T9=AZ9,1,0))))</f>
        <v/>
      </c>
      <c r="BB9" s="122"/>
      <c r="BC9" s="123" t="str">
        <f>IF($C9="","",IF(LEN(BB9)&lt;5,"",LOOKUP(BB9,'Betting Systems'!$H$4:$H$35,'Betting Systems'!$I$4:$I$35)))</f>
        <v/>
      </c>
      <c r="BD9" s="125" t="str">
        <f t="shared" ref="BD9:BD72" si="35">IF(LEN(BB9)&lt;5,"",IF($T9="","",IF(BC9="","",IF($T9=BC9,1,0))))</f>
        <v/>
      </c>
      <c r="BF9" s="51">
        <f t="shared" si="31"/>
        <v>31</v>
      </c>
      <c r="BG9" s="385">
        <f t="shared" si="25"/>
        <v>30</v>
      </c>
      <c r="BH9" s="385">
        <f t="shared" si="25"/>
        <v>30</v>
      </c>
      <c r="BI9" s="385">
        <f t="shared" si="25"/>
        <v>32</v>
      </c>
      <c r="BJ9" s="385">
        <f t="shared" si="25"/>
        <v>31</v>
      </c>
      <c r="BK9" s="385">
        <f t="shared" si="25"/>
        <v>30</v>
      </c>
      <c r="BL9" s="385">
        <f t="shared" si="25"/>
        <v>29</v>
      </c>
      <c r="BM9" s="385">
        <f t="shared" si="25"/>
        <v>32</v>
      </c>
      <c r="BN9" s="385">
        <f t="shared" si="25"/>
        <v>32</v>
      </c>
      <c r="BO9" s="31">
        <f t="shared" si="25"/>
        <v>123</v>
      </c>
      <c r="BP9" s="475">
        <v>-1.2266121739114197E-2</v>
      </c>
      <c r="BQ9" s="466">
        <v>-1.4581176366093837E-2</v>
      </c>
      <c r="BR9" s="466">
        <v>-0.1452147332404313</v>
      </c>
      <c r="BS9" s="466">
        <v>0.44637886875491128</v>
      </c>
      <c r="BT9" s="466">
        <v>5.3694596210416064E-2</v>
      </c>
      <c r="BU9" s="466">
        <v>0.40495039428360946</v>
      </c>
      <c r="BV9" s="476">
        <v>9.4976140751063184E-2</v>
      </c>
      <c r="BW9" s="339">
        <f t="shared" si="5"/>
        <v>-15.979590960652514</v>
      </c>
      <c r="BX9" s="343">
        <f t="shared" si="6"/>
        <v>15115.955706809813</v>
      </c>
      <c r="BY9" s="453">
        <f t="shared" si="7"/>
        <v>62.145493733214153</v>
      </c>
      <c r="BZ9" s="453">
        <f t="shared" si="7"/>
        <v>103.40300085715822</v>
      </c>
      <c r="CA9" s="453">
        <f t="shared" si="8"/>
        <v>63237.269792732986</v>
      </c>
      <c r="CB9" s="344">
        <f t="shared" si="26"/>
        <v>78518.773994133167</v>
      </c>
    </row>
    <row r="10" spans="1:80" x14ac:dyDescent="0.25">
      <c r="B10" s="172">
        <v>5</v>
      </c>
      <c r="C10" s="173">
        <f>IF(Risk_NC!C26="","",Risk_NC!C26)</f>
        <v>8</v>
      </c>
      <c r="D10" s="419">
        <f>IF(Risk_NC!D26="","",Risk_NC!D26)</f>
        <v>2</v>
      </c>
      <c r="E10" s="419">
        <f>IF(Risk_NC!E26="","",Risk_NC!E26)</f>
        <v>9</v>
      </c>
      <c r="F10" s="419" t="str">
        <f>IF(Risk_NC!F26="","",Risk_NC!F26)</f>
        <v>Q</v>
      </c>
      <c r="G10" s="419" t="str">
        <f>IF(Risk_NC!G26="","",Risk_NC!G26)</f>
        <v>Q</v>
      </c>
      <c r="H10" s="175" t="str">
        <f>IF(Risk_NC!H26="","",Risk_NC!H26)</f>
        <v/>
      </c>
      <c r="I10" s="417">
        <f t="shared" si="9"/>
        <v>8</v>
      </c>
      <c r="J10" s="174">
        <f t="shared" si="0"/>
        <v>2</v>
      </c>
      <c r="K10" s="174">
        <f t="shared" si="0"/>
        <v>9</v>
      </c>
      <c r="L10" s="174">
        <f t="shared" si="0"/>
        <v>0</v>
      </c>
      <c r="M10" s="174">
        <f t="shared" si="0"/>
        <v>0</v>
      </c>
      <c r="N10" s="175" t="str">
        <f t="shared" si="0"/>
        <v/>
      </c>
      <c r="O10" s="176">
        <f t="shared" si="10"/>
        <v>7</v>
      </c>
      <c r="P10" s="177">
        <f t="shared" si="10"/>
        <v>2</v>
      </c>
      <c r="Q10" s="465">
        <f t="shared" si="11"/>
        <v>7</v>
      </c>
      <c r="R10" s="464">
        <f t="shared" si="12"/>
        <v>2</v>
      </c>
      <c r="S10" s="417" t="str">
        <f t="shared" si="13"/>
        <v>P</v>
      </c>
      <c r="T10" s="167" t="str">
        <f>Risk_NC!Q26</f>
        <v>B</v>
      </c>
      <c r="U10" s="485">
        <f>IF(C10="","",SUM(Risk_NC!I26:K26))</f>
        <v>100</v>
      </c>
      <c r="V10" s="485">
        <f t="shared" si="14"/>
        <v>-100</v>
      </c>
      <c r="W10" s="155">
        <f t="shared" si="27"/>
        <v>2050</v>
      </c>
      <c r="X10" s="179">
        <f t="shared" si="28"/>
        <v>-41.931475141471068</v>
      </c>
      <c r="Y10" s="180">
        <f t="shared" si="29"/>
        <v>164.42062725668359</v>
      </c>
      <c r="Z10" s="158">
        <f>Risk_NC!I26</f>
        <v>0</v>
      </c>
      <c r="AA10" s="423">
        <f>Risk_NC!J26</f>
        <v>100</v>
      </c>
      <c r="AB10" s="159">
        <f>Risk_NC!K26</f>
        <v>0</v>
      </c>
      <c r="AC10" s="421">
        <f t="shared" si="15"/>
        <v>0</v>
      </c>
      <c r="AD10" s="423">
        <f t="shared" si="16"/>
        <v>-100</v>
      </c>
      <c r="AE10" s="159">
        <f t="shared" si="1"/>
        <v>0</v>
      </c>
      <c r="AF10" s="433">
        <f t="shared" si="2"/>
        <v>-100</v>
      </c>
      <c r="AG10" s="424">
        <f t="shared" si="17"/>
        <v>50</v>
      </c>
      <c r="AH10" s="171">
        <f t="shared" si="18"/>
        <v>100</v>
      </c>
      <c r="AI10" s="434">
        <f t="shared" si="3"/>
        <v>0</v>
      </c>
      <c r="AJ10" s="202">
        <f>CA!$E$5</f>
        <v>0.44624660934359561</v>
      </c>
      <c r="AK10" s="212">
        <f>CA!$E$28</f>
        <v>5.3863715857769889E-2</v>
      </c>
      <c r="AL10" s="213">
        <f>CA!$E$29</f>
        <v>0.4047337067749931</v>
      </c>
      <c r="AM10" s="443">
        <f>CA!$E$6</f>
        <v>9.5155968023640194E-2</v>
      </c>
      <c r="AN10" s="215">
        <f t="shared" si="4"/>
        <v>-41.931475141471068</v>
      </c>
      <c r="AO10" s="209">
        <f t="shared" si="19"/>
        <v>1504.722851602347</v>
      </c>
      <c r="AP10" s="429">
        <f t="shared" si="20"/>
        <v>455.22359930000238</v>
      </c>
      <c r="AQ10" s="429">
        <f t="shared" si="21"/>
        <v>8153.1758170217008</v>
      </c>
      <c r="AR10" s="451">
        <f t="shared" si="22"/>
        <v>167.3078482766677</v>
      </c>
      <c r="AS10" s="448">
        <f t="shared" si="23"/>
        <v>10280.430116200718</v>
      </c>
      <c r="AT10" s="139"/>
      <c r="AU10" s="59" t="str">
        <f t="shared" si="24"/>
        <v>P</v>
      </c>
      <c r="AV10" s="51" t="str">
        <f t="shared" si="30"/>
        <v>BB</v>
      </c>
      <c r="AW10" s="385" t="str">
        <f>IF(C10="","",IF(LEN(AV10)&lt;2,"",LOOKUP(AV10,'Betting Systems'!$B$4:$B$7,'Betting Systems'!$C$4:$C$7)))</f>
        <v>B</v>
      </c>
      <c r="AX10" s="31">
        <f t="shared" si="32"/>
        <v>1</v>
      </c>
      <c r="AY10" s="51" t="str">
        <f t="shared" si="33"/>
        <v>BB</v>
      </c>
      <c r="AZ10" s="385" t="str">
        <f>IF($C10="","",IF(LEN(AY10)&lt;3,"",LOOKUP(AY10,'Betting Systems'!$E$4:$E$11,'Betting Systems'!$F$4:$F$11)))</f>
        <v/>
      </c>
      <c r="BA10" s="52" t="str">
        <f t="shared" si="34"/>
        <v/>
      </c>
      <c r="BB10" s="126"/>
      <c r="BC10" s="123" t="str">
        <f>IF($C10="","",IF(LEN(BB10)&lt;5,"",LOOKUP(BB10,'Betting Systems'!$H$4:$H$35,'Betting Systems'!$I$4:$I$35)))</f>
        <v/>
      </c>
      <c r="BD10" s="125" t="str">
        <f t="shared" si="35"/>
        <v/>
      </c>
      <c r="BF10" s="51">
        <f t="shared" si="31"/>
        <v>30</v>
      </c>
      <c r="BG10" s="385">
        <f t="shared" si="25"/>
        <v>30</v>
      </c>
      <c r="BH10" s="385">
        <f t="shared" si="25"/>
        <v>30</v>
      </c>
      <c r="BI10" s="385">
        <f t="shared" si="25"/>
        <v>32</v>
      </c>
      <c r="BJ10" s="385">
        <f t="shared" si="25"/>
        <v>30</v>
      </c>
      <c r="BK10" s="385">
        <f t="shared" si="25"/>
        <v>30</v>
      </c>
      <c r="BL10" s="385">
        <f t="shared" si="25"/>
        <v>29</v>
      </c>
      <c r="BM10" s="385">
        <f t="shared" si="25"/>
        <v>32</v>
      </c>
      <c r="BN10" s="385">
        <f t="shared" si="25"/>
        <v>32</v>
      </c>
      <c r="BO10" s="31">
        <f t="shared" si="25"/>
        <v>119</v>
      </c>
      <c r="BP10" s="475">
        <v>-1.2255595141289722E-2</v>
      </c>
      <c r="BQ10" s="466">
        <v>-1.4562125479402022E-2</v>
      </c>
      <c r="BR10" s="466">
        <v>-0.14531019523204153</v>
      </c>
      <c r="BS10" s="466">
        <v>0.44638943549780191</v>
      </c>
      <c r="BT10" s="466">
        <v>5.3635441241383489E-2</v>
      </c>
      <c r="BU10" s="466">
        <v>0.40500958939770815</v>
      </c>
      <c r="BV10" s="476">
        <v>9.4965533863106494E-2</v>
      </c>
      <c r="BW10" s="339">
        <f t="shared" si="5"/>
        <v>-1.4562125479402022</v>
      </c>
      <c r="BX10" s="343">
        <f t="shared" si="6"/>
        <v>4334.8333688726489</v>
      </c>
      <c r="BY10" s="453">
        <f t="shared" si="7"/>
        <v>142.01280026074517</v>
      </c>
      <c r="BZ10" s="453">
        <f t="shared" si="7"/>
        <v>4168.9107483041716</v>
      </c>
      <c r="CA10" s="453">
        <f t="shared" si="8"/>
        <v>0.20137963621556149</v>
      </c>
      <c r="CB10" s="344">
        <f t="shared" si="26"/>
        <v>8645.9582970737811</v>
      </c>
    </row>
    <row r="11" spans="1:80" x14ac:dyDescent="0.25">
      <c r="B11" s="172">
        <v>6</v>
      </c>
      <c r="C11" s="173">
        <f>IF(Risk_NC!C27="","",Risk_NC!C27)</f>
        <v>3</v>
      </c>
      <c r="D11" s="419" t="str">
        <f>IF(Risk_NC!D27="","",Risk_NC!D27)</f>
        <v>J</v>
      </c>
      <c r="E11" s="419">
        <f>IF(Risk_NC!E27="","",Risk_NC!E27)</f>
        <v>3</v>
      </c>
      <c r="F11" s="419">
        <f>IF(Risk_NC!F27="","",Risk_NC!F27)</f>
        <v>4</v>
      </c>
      <c r="G11" s="419">
        <f>IF(Risk_NC!G27="","",Risk_NC!G27)</f>
        <v>3</v>
      </c>
      <c r="H11" s="175" t="str">
        <f>IF(Risk_NC!H27="","",Risk_NC!H27)</f>
        <v/>
      </c>
      <c r="I11" s="417">
        <f t="shared" si="9"/>
        <v>3</v>
      </c>
      <c r="J11" s="174">
        <f t="shared" si="0"/>
        <v>0</v>
      </c>
      <c r="K11" s="174">
        <f t="shared" si="0"/>
        <v>3</v>
      </c>
      <c r="L11" s="174">
        <f t="shared" si="0"/>
        <v>4</v>
      </c>
      <c r="M11" s="174">
        <f t="shared" si="0"/>
        <v>3</v>
      </c>
      <c r="N11" s="175" t="str">
        <f t="shared" si="0"/>
        <v/>
      </c>
      <c r="O11" s="176">
        <f t="shared" si="10"/>
        <v>6</v>
      </c>
      <c r="P11" s="177">
        <f t="shared" si="10"/>
        <v>4</v>
      </c>
      <c r="Q11" s="465">
        <f t="shared" si="11"/>
        <v>6</v>
      </c>
      <c r="R11" s="464">
        <f t="shared" si="12"/>
        <v>7</v>
      </c>
      <c r="S11" s="417" t="str">
        <f t="shared" si="13"/>
        <v>B</v>
      </c>
      <c r="T11" s="167" t="str">
        <f>Risk_NC!Q27</f>
        <v>B</v>
      </c>
      <c r="U11" s="485">
        <f>IF(C11="","",SUM(Risk_NC!I27:K27))</f>
        <v>100</v>
      </c>
      <c r="V11" s="485">
        <f t="shared" si="14"/>
        <v>100</v>
      </c>
      <c r="W11" s="155">
        <f t="shared" si="27"/>
        <v>2150</v>
      </c>
      <c r="X11" s="179">
        <f t="shared" si="28"/>
        <v>-41.931475141471068</v>
      </c>
      <c r="Y11" s="180">
        <f t="shared" si="29"/>
        <v>122.48915211521252</v>
      </c>
      <c r="Z11" s="158">
        <f>Risk_NC!I27</f>
        <v>0</v>
      </c>
      <c r="AA11" s="423">
        <f>Risk_NC!J27</f>
        <v>100</v>
      </c>
      <c r="AB11" s="159">
        <f>Risk_NC!K27</f>
        <v>0</v>
      </c>
      <c r="AC11" s="421">
        <f t="shared" si="15"/>
        <v>0</v>
      </c>
      <c r="AD11" s="423">
        <f t="shared" si="16"/>
        <v>100</v>
      </c>
      <c r="AE11" s="159">
        <f t="shared" si="1"/>
        <v>0</v>
      </c>
      <c r="AF11" s="433">
        <f t="shared" si="2"/>
        <v>-100</v>
      </c>
      <c r="AG11" s="424">
        <f t="shared" si="17"/>
        <v>50</v>
      </c>
      <c r="AH11" s="171">
        <f t="shared" si="18"/>
        <v>100</v>
      </c>
      <c r="AI11" s="434">
        <f t="shared" si="3"/>
        <v>0</v>
      </c>
      <c r="AJ11" s="202">
        <f>CA!$E$5</f>
        <v>0.44624660934359561</v>
      </c>
      <c r="AK11" s="212">
        <f>CA!$E$28</f>
        <v>5.3863715857769889E-2</v>
      </c>
      <c r="AL11" s="213">
        <f>CA!$E$29</f>
        <v>0.4047337067749931</v>
      </c>
      <c r="AM11" s="443">
        <f>CA!$E$6</f>
        <v>9.5155968023640194E-2</v>
      </c>
      <c r="AN11" s="215">
        <f t="shared" si="4"/>
        <v>-41.931475141471068</v>
      </c>
      <c r="AO11" s="209">
        <f t="shared" si="19"/>
        <v>1504.722851602347</v>
      </c>
      <c r="AP11" s="429">
        <f t="shared" si="20"/>
        <v>455.22359930000238</v>
      </c>
      <c r="AQ11" s="429">
        <f t="shared" si="21"/>
        <v>8153.1758170217008</v>
      </c>
      <c r="AR11" s="451">
        <f t="shared" si="22"/>
        <v>167.3078482766677</v>
      </c>
      <c r="AS11" s="448">
        <f t="shared" si="23"/>
        <v>10280.430116200718</v>
      </c>
      <c r="AT11" s="139"/>
      <c r="AU11" s="59" t="str">
        <f t="shared" si="24"/>
        <v>B</v>
      </c>
      <c r="AV11" s="51" t="str">
        <f t="shared" si="30"/>
        <v>BP</v>
      </c>
      <c r="AW11" s="385" t="str">
        <f>IF(C11="","",IF(LEN(AV11)&lt;2,"",LOOKUP(AV11,'Betting Systems'!$B$4:$B$7,'Betting Systems'!$C$4:$C$7)))</f>
        <v>B</v>
      </c>
      <c r="AX11" s="31">
        <f t="shared" si="32"/>
        <v>1</v>
      </c>
      <c r="AY11" s="51" t="str">
        <f t="shared" si="33"/>
        <v>BBP</v>
      </c>
      <c r="AZ11" s="385" t="str">
        <f>IF($C11="","",IF(LEN(AY11)&lt;3,"",LOOKUP(AY11,'Betting Systems'!$E$4:$E$11,'Betting Systems'!$F$4:$F$11)))</f>
        <v>B</v>
      </c>
      <c r="BA11" s="52">
        <f t="shared" si="34"/>
        <v>1</v>
      </c>
      <c r="BB11" s="126" t="str">
        <f t="shared" ref="BB11:BB42" si="36">IF($C11="","",$AU6&amp;$AU7&amp;$AU8&amp;$AU9&amp;$AU10)</f>
        <v>BBP</v>
      </c>
      <c r="BC11" s="123" t="str">
        <f>IF($C11="","",IF(LEN(BB11)&lt;5,"",LOOKUP(BB11,'Betting Systems'!$H$4:$H$35,'Betting Systems'!$I$4:$I$35)))</f>
        <v/>
      </c>
      <c r="BD11" s="125" t="str">
        <f t="shared" si="35"/>
        <v/>
      </c>
      <c r="BF11" s="51">
        <f t="shared" si="31"/>
        <v>30</v>
      </c>
      <c r="BG11" s="385">
        <f t="shared" si="25"/>
        <v>29</v>
      </c>
      <c r="BH11" s="385">
        <f t="shared" si="25"/>
        <v>30</v>
      </c>
      <c r="BI11" s="385">
        <f t="shared" si="25"/>
        <v>32</v>
      </c>
      <c r="BJ11" s="385">
        <f t="shared" si="25"/>
        <v>30</v>
      </c>
      <c r="BK11" s="385">
        <f t="shared" si="25"/>
        <v>30</v>
      </c>
      <c r="BL11" s="385">
        <f t="shared" si="25"/>
        <v>29</v>
      </c>
      <c r="BM11" s="385">
        <f t="shared" si="25"/>
        <v>31</v>
      </c>
      <c r="BN11" s="385">
        <f t="shared" si="25"/>
        <v>31</v>
      </c>
      <c r="BO11" s="31">
        <f t="shared" si="25"/>
        <v>117</v>
      </c>
      <c r="BP11" s="475">
        <v>-1.2249691633003544E-2</v>
      </c>
      <c r="BQ11" s="466">
        <v>-1.4563174744968642E-2</v>
      </c>
      <c r="BR11" s="466">
        <v>-0.14512722533874753</v>
      </c>
      <c r="BS11" s="466">
        <v>0.44638222225787239</v>
      </c>
      <c r="BT11" s="466">
        <v>5.3625732755944372E-2</v>
      </c>
      <c r="BU11" s="466">
        <v>0.40500618113493153</v>
      </c>
      <c r="BV11" s="476">
        <v>9.4985863851250088E-2</v>
      </c>
      <c r="BW11" s="339">
        <f t="shared" si="5"/>
        <v>-1.4563174744968643</v>
      </c>
      <c r="BX11" s="343">
        <f t="shared" si="6"/>
        <v>4334.7540909246591</v>
      </c>
      <c r="BY11" s="453">
        <f t="shared" si="7"/>
        <v>141.9876737624046</v>
      </c>
      <c r="BZ11" s="453">
        <f t="shared" si="7"/>
        <v>4168.8842887693927</v>
      </c>
      <c r="CA11" s="453">
        <f t="shared" si="8"/>
        <v>0.20145177491913893</v>
      </c>
      <c r="CB11" s="344">
        <f t="shared" si="26"/>
        <v>8645.8275052313766</v>
      </c>
    </row>
    <row r="12" spans="1:80" x14ac:dyDescent="0.25">
      <c r="B12" s="172">
        <v>7</v>
      </c>
      <c r="C12" s="173">
        <f>IF(Risk_NC!C28="","",Risk_NC!C28)</f>
        <v>0</v>
      </c>
      <c r="D12" s="419">
        <f>IF(Risk_NC!D28="","",Risk_NC!D28)</f>
        <v>2</v>
      </c>
      <c r="E12" s="419">
        <f>IF(Risk_NC!E28="","",Risk_NC!E28)</f>
        <v>6</v>
      </c>
      <c r="F12" s="419">
        <f>IF(Risk_NC!F28="","",Risk_NC!F28)</f>
        <v>2</v>
      </c>
      <c r="G12" s="419">
        <f>IF(Risk_NC!G28="","",Risk_NC!G28)</f>
        <v>2</v>
      </c>
      <c r="H12" s="175" t="str">
        <f>IF(Risk_NC!H28="","",Risk_NC!H28)</f>
        <v/>
      </c>
      <c r="I12" s="417">
        <f t="shared" si="9"/>
        <v>0</v>
      </c>
      <c r="J12" s="174">
        <f t="shared" si="0"/>
        <v>2</v>
      </c>
      <c r="K12" s="174">
        <f t="shared" si="0"/>
        <v>6</v>
      </c>
      <c r="L12" s="174">
        <f t="shared" si="0"/>
        <v>2</v>
      </c>
      <c r="M12" s="174">
        <f t="shared" si="0"/>
        <v>2</v>
      </c>
      <c r="N12" s="175" t="str">
        <f t="shared" si="0"/>
        <v/>
      </c>
      <c r="O12" s="176">
        <f t="shared" si="10"/>
        <v>6</v>
      </c>
      <c r="P12" s="177">
        <f t="shared" si="10"/>
        <v>4</v>
      </c>
      <c r="Q12" s="465">
        <f t="shared" si="11"/>
        <v>6</v>
      </c>
      <c r="R12" s="464">
        <f t="shared" si="12"/>
        <v>6</v>
      </c>
      <c r="S12" s="417" t="str">
        <f t="shared" si="13"/>
        <v>T</v>
      </c>
      <c r="T12" s="167" t="str">
        <f>Risk_NC!Q28</f>
        <v>B</v>
      </c>
      <c r="U12" s="485">
        <f>IF(C12="","",SUM(Risk_NC!I28:K28))</f>
        <v>200</v>
      </c>
      <c r="V12" s="485">
        <f t="shared" si="14"/>
        <v>800</v>
      </c>
      <c r="W12" s="155">
        <f t="shared" si="27"/>
        <v>2950</v>
      </c>
      <c r="X12" s="179">
        <f t="shared" si="28"/>
        <v>-15.817733242695468</v>
      </c>
      <c r="Y12" s="180">
        <f t="shared" si="29"/>
        <v>106.67141887251705</v>
      </c>
      <c r="Z12" s="158">
        <f>Risk_NC!I28</f>
        <v>0</v>
      </c>
      <c r="AA12" s="423">
        <f>Risk_NC!J28</f>
        <v>100</v>
      </c>
      <c r="AB12" s="159">
        <f>Risk_NC!K28</f>
        <v>100</v>
      </c>
      <c r="AC12" s="421">
        <f t="shared" si="15"/>
        <v>0</v>
      </c>
      <c r="AD12" s="423">
        <f t="shared" si="16"/>
        <v>0</v>
      </c>
      <c r="AE12" s="159">
        <f t="shared" si="1"/>
        <v>800</v>
      </c>
      <c r="AF12" s="433">
        <f t="shared" si="2"/>
        <v>-200</v>
      </c>
      <c r="AG12" s="424">
        <f t="shared" si="17"/>
        <v>-50</v>
      </c>
      <c r="AH12" s="171">
        <f t="shared" si="18"/>
        <v>0</v>
      </c>
      <c r="AI12" s="434">
        <f t="shared" si="3"/>
        <v>800</v>
      </c>
      <c r="AJ12" s="202">
        <f>CA!$E$5</f>
        <v>0.44624660934359561</v>
      </c>
      <c r="AK12" s="212">
        <f>CA!$E$28</f>
        <v>5.3863715857769889E-2</v>
      </c>
      <c r="AL12" s="213">
        <f>CA!$E$29</f>
        <v>0.4047337067749931</v>
      </c>
      <c r="AM12" s="443">
        <f>CA!$E$6</f>
        <v>9.5155968023640194E-2</v>
      </c>
      <c r="AN12" s="215">
        <f t="shared" si="4"/>
        <v>-15.817733242695468</v>
      </c>
      <c r="AO12" s="209">
        <f t="shared" si="19"/>
        <v>15138.07165023071</v>
      </c>
      <c r="AP12" s="429">
        <f t="shared" si="20"/>
        <v>62.935839355439668</v>
      </c>
      <c r="AQ12" s="429">
        <f t="shared" si="21"/>
        <v>101.26465065222385</v>
      </c>
      <c r="AR12" s="451">
        <f t="shared" si="22"/>
        <v>63331.870373342528</v>
      </c>
      <c r="AS12" s="448">
        <f t="shared" si="23"/>
        <v>78634.142513580897</v>
      </c>
      <c r="AT12" s="139"/>
      <c r="AU12" s="59" t="str">
        <f t="shared" si="24"/>
        <v>B</v>
      </c>
      <c r="AV12" s="51" t="str">
        <f t="shared" si="30"/>
        <v>PB</v>
      </c>
      <c r="AW12" s="385" t="str">
        <f>IF(C12="","",IF(LEN(AV12)&lt;2,"",LOOKUP(AV12,'Betting Systems'!$B$4:$B$7,'Betting Systems'!$C$4:$C$7)))</f>
        <v>P</v>
      </c>
      <c r="AX12" s="31">
        <f t="shared" si="32"/>
        <v>0</v>
      </c>
      <c r="AY12" s="51" t="str">
        <f t="shared" si="33"/>
        <v>BPB</v>
      </c>
      <c r="AZ12" s="385" t="str">
        <f>IF($C12="","",IF(LEN(AY12)&lt;3,"",LOOKUP(AY12,'Betting Systems'!$E$4:$E$11,'Betting Systems'!$F$4:$F$11)))</f>
        <v>B</v>
      </c>
      <c r="BA12" s="52">
        <f t="shared" si="34"/>
        <v>1</v>
      </c>
      <c r="BB12" s="126" t="str">
        <f t="shared" si="36"/>
        <v>BBPB</v>
      </c>
      <c r="BC12" s="123" t="str">
        <f>IF($C12="","",IF(LEN(BB12)&lt;5,"",LOOKUP(BB12,'Betting Systems'!$H$4:$H$35,'Betting Systems'!$I$4:$I$35)))</f>
        <v/>
      </c>
      <c r="BD12" s="125" t="str">
        <f t="shared" si="35"/>
        <v/>
      </c>
      <c r="BF12" s="51">
        <f t="shared" si="31"/>
        <v>30</v>
      </c>
      <c r="BG12" s="385">
        <f t="shared" si="25"/>
        <v>29</v>
      </c>
      <c r="BH12" s="385">
        <f t="shared" si="25"/>
        <v>27</v>
      </c>
      <c r="BI12" s="385">
        <f t="shared" si="25"/>
        <v>31</v>
      </c>
      <c r="BJ12" s="385">
        <f t="shared" si="25"/>
        <v>30</v>
      </c>
      <c r="BK12" s="385">
        <f t="shared" si="25"/>
        <v>30</v>
      </c>
      <c r="BL12" s="385">
        <f t="shared" si="25"/>
        <v>29</v>
      </c>
      <c r="BM12" s="385">
        <f t="shared" si="25"/>
        <v>31</v>
      </c>
      <c r="BN12" s="385">
        <f t="shared" si="25"/>
        <v>31</v>
      </c>
      <c r="BO12" s="31">
        <f t="shared" si="25"/>
        <v>116</v>
      </c>
      <c r="BP12" s="475">
        <v>-1.2286385861621407E-2</v>
      </c>
      <c r="BQ12" s="466">
        <v>-1.4516701688980898E-2</v>
      </c>
      <c r="BR12" s="466">
        <v>-0.14504823439869596</v>
      </c>
      <c r="BS12" s="466">
        <v>0.4463594867580965</v>
      </c>
      <c r="BT12" s="466">
        <v>5.3606175101206917E-2</v>
      </c>
      <c r="BU12" s="466">
        <v>0.40503969751851215</v>
      </c>
      <c r="BV12" s="476">
        <v>9.4994640622389812E-2</v>
      </c>
      <c r="BW12" s="339">
        <f t="shared" si="5"/>
        <v>-15.956493608767687</v>
      </c>
      <c r="BX12" s="343">
        <f t="shared" si="6"/>
        <v>15119.094001043768</v>
      </c>
      <c r="BY12" s="453">
        <f t="shared" si="7"/>
        <v>62.127430246485879</v>
      </c>
      <c r="BZ12" s="453">
        <f t="shared" si="7"/>
        <v>103.12703112890496</v>
      </c>
      <c r="CA12" s="453">
        <f t="shared" si="8"/>
        <v>63246.006755700604</v>
      </c>
      <c r="CB12" s="344">
        <f t="shared" si="26"/>
        <v>78530.355218119759</v>
      </c>
    </row>
    <row r="13" spans="1:80" x14ac:dyDescent="0.25">
      <c r="B13" s="172">
        <v>8</v>
      </c>
      <c r="C13" s="173">
        <f>IF(Risk_NC!C29="","",Risk_NC!C29)</f>
        <v>4</v>
      </c>
      <c r="D13" s="419">
        <f>IF(Risk_NC!D29="","",Risk_NC!D29)</f>
        <v>0</v>
      </c>
      <c r="E13" s="419">
        <f>IF(Risk_NC!E29="","",Risk_NC!E29)</f>
        <v>7</v>
      </c>
      <c r="F13" s="419">
        <f>IF(Risk_NC!F29="","",Risk_NC!F29)</f>
        <v>7</v>
      </c>
      <c r="G13" s="419">
        <f>IF(Risk_NC!G29="","",Risk_NC!G29)</f>
        <v>3</v>
      </c>
      <c r="H13" s="175" t="str">
        <f>IF(Risk_NC!H29="","",Risk_NC!H29)</f>
        <v/>
      </c>
      <c r="I13" s="417">
        <f t="shared" si="9"/>
        <v>4</v>
      </c>
      <c r="J13" s="174">
        <f t="shared" si="0"/>
        <v>0</v>
      </c>
      <c r="K13" s="174">
        <f t="shared" si="0"/>
        <v>7</v>
      </c>
      <c r="L13" s="174">
        <f t="shared" si="0"/>
        <v>7</v>
      </c>
      <c r="M13" s="174">
        <f t="shared" si="0"/>
        <v>3</v>
      </c>
      <c r="N13" s="175" t="str">
        <f t="shared" si="0"/>
        <v/>
      </c>
      <c r="O13" s="176">
        <f t="shared" si="10"/>
        <v>1</v>
      </c>
      <c r="P13" s="177">
        <f t="shared" si="10"/>
        <v>7</v>
      </c>
      <c r="Q13" s="465">
        <f t="shared" si="11"/>
        <v>4</v>
      </c>
      <c r="R13" s="464">
        <f t="shared" si="12"/>
        <v>7</v>
      </c>
      <c r="S13" s="417" t="str">
        <f t="shared" si="13"/>
        <v>B</v>
      </c>
      <c r="T13" s="167" t="str">
        <f>Risk_NC!Q29</f>
        <v>B</v>
      </c>
      <c r="U13" s="485">
        <f>IF(C13="","",SUM(Risk_NC!I29:K29))</f>
        <v>100</v>
      </c>
      <c r="V13" s="485">
        <f t="shared" si="14"/>
        <v>100</v>
      </c>
      <c r="W13" s="155">
        <f t="shared" si="27"/>
        <v>3050</v>
      </c>
      <c r="X13" s="179">
        <f t="shared" si="28"/>
        <v>-41.931475141471068</v>
      </c>
      <c r="Y13" s="180">
        <f t="shared" si="29"/>
        <v>64.739943731045983</v>
      </c>
      <c r="Z13" s="158">
        <f>Risk_NC!I29</f>
        <v>0</v>
      </c>
      <c r="AA13" s="423">
        <f>Risk_NC!J29</f>
        <v>100</v>
      </c>
      <c r="AB13" s="159">
        <f>Risk_NC!K29</f>
        <v>0</v>
      </c>
      <c r="AC13" s="421">
        <f t="shared" si="15"/>
        <v>0</v>
      </c>
      <c r="AD13" s="423">
        <f t="shared" si="16"/>
        <v>100</v>
      </c>
      <c r="AE13" s="159">
        <f t="shared" si="1"/>
        <v>0</v>
      </c>
      <c r="AF13" s="433">
        <f t="shared" si="2"/>
        <v>-100</v>
      </c>
      <c r="AG13" s="424">
        <f t="shared" si="17"/>
        <v>50</v>
      </c>
      <c r="AH13" s="171">
        <f t="shared" si="18"/>
        <v>100</v>
      </c>
      <c r="AI13" s="434">
        <f t="shared" si="3"/>
        <v>0</v>
      </c>
      <c r="AJ13" s="202">
        <f>CA!$E$5</f>
        <v>0.44624660934359561</v>
      </c>
      <c r="AK13" s="212">
        <f>CA!$E$28</f>
        <v>5.3863715857769889E-2</v>
      </c>
      <c r="AL13" s="213">
        <f>CA!$E$29</f>
        <v>0.4047337067749931</v>
      </c>
      <c r="AM13" s="443">
        <f>CA!$E$6</f>
        <v>9.5155968023640194E-2</v>
      </c>
      <c r="AN13" s="215">
        <f t="shared" si="4"/>
        <v>-41.931475141471068</v>
      </c>
      <c r="AO13" s="209">
        <f t="shared" si="19"/>
        <v>1504.722851602347</v>
      </c>
      <c r="AP13" s="429">
        <f t="shared" si="20"/>
        <v>455.22359930000238</v>
      </c>
      <c r="AQ13" s="429">
        <f t="shared" si="21"/>
        <v>8153.1758170217008</v>
      </c>
      <c r="AR13" s="451">
        <f t="shared" si="22"/>
        <v>167.3078482766677</v>
      </c>
      <c r="AS13" s="448">
        <f t="shared" si="23"/>
        <v>10280.430116200718</v>
      </c>
      <c r="AT13" s="139"/>
      <c r="AU13" s="59" t="str">
        <f t="shared" si="24"/>
        <v>B</v>
      </c>
      <c r="AV13" s="51" t="str">
        <f t="shared" si="30"/>
        <v>BB</v>
      </c>
      <c r="AW13" s="385" t="str">
        <f>IF(C13="","",IF(LEN(AV13)&lt;2,"",LOOKUP(AV13,'Betting Systems'!$B$4:$B$7,'Betting Systems'!$C$4:$C$7)))</f>
        <v>B</v>
      </c>
      <c r="AX13" s="31">
        <f t="shared" si="32"/>
        <v>1</v>
      </c>
      <c r="AY13" s="51" t="str">
        <f t="shared" si="33"/>
        <v>PBB</v>
      </c>
      <c r="AZ13" s="385" t="str">
        <f>IF($C13="","",IF(LEN(AY13)&lt;3,"",LOOKUP(AY13,'Betting Systems'!$E$4:$E$11,'Betting Systems'!$F$4:$F$11)))</f>
        <v>P</v>
      </c>
      <c r="BA13" s="52">
        <f t="shared" si="34"/>
        <v>0</v>
      </c>
      <c r="BB13" s="126" t="str">
        <f t="shared" si="36"/>
        <v>BBPBB</v>
      </c>
      <c r="BC13" s="123" t="str">
        <f>IF($C13="","",IF(LEN(BB13)&lt;5,"",LOOKUP(BB13,'Betting Systems'!$H$4:$H$35,'Betting Systems'!$I$4:$I$35)))</f>
        <v>P</v>
      </c>
      <c r="BD13" s="125">
        <f t="shared" si="35"/>
        <v>0</v>
      </c>
      <c r="BF13" s="51">
        <f t="shared" si="31"/>
        <v>30</v>
      </c>
      <c r="BG13" s="385">
        <f t="shared" si="25"/>
        <v>26</v>
      </c>
      <c r="BH13" s="385">
        <f t="shared" si="25"/>
        <v>27</v>
      </c>
      <c r="BI13" s="385">
        <f t="shared" si="25"/>
        <v>31</v>
      </c>
      <c r="BJ13" s="385">
        <f t="shared" si="25"/>
        <v>30</v>
      </c>
      <c r="BK13" s="385">
        <f t="shared" si="25"/>
        <v>29</v>
      </c>
      <c r="BL13" s="385">
        <f t="shared" si="25"/>
        <v>29</v>
      </c>
      <c r="BM13" s="385">
        <f t="shared" si="25"/>
        <v>31</v>
      </c>
      <c r="BN13" s="385">
        <f t="shared" si="25"/>
        <v>31</v>
      </c>
      <c r="BO13" s="31">
        <f t="shared" si="25"/>
        <v>115</v>
      </c>
      <c r="BP13" s="475">
        <v>-1.2322048275438237E-2</v>
      </c>
      <c r="BQ13" s="466">
        <v>-1.4450603912462482E-2</v>
      </c>
      <c r="BR13" s="466">
        <v>-0.14513219687223339</v>
      </c>
      <c r="BS13" s="466">
        <v>0.44634632013317188</v>
      </c>
      <c r="BT13" s="466">
        <v>5.3545304375807456E-2</v>
      </c>
      <c r="BU13" s="466">
        <v>0.40512306403280568</v>
      </c>
      <c r="BV13" s="476">
        <v>9.4985311458693572E-2</v>
      </c>
      <c r="BW13" s="339">
        <f t="shared" si="5"/>
        <v>-1.4450603912462481</v>
      </c>
      <c r="BX13" s="343">
        <f t="shared" si="6"/>
        <v>4335.3957839089862</v>
      </c>
      <c r="BY13" s="453">
        <f t="shared" si="7"/>
        <v>141.71269406825317</v>
      </c>
      <c r="BZ13" s="453">
        <f t="shared" si="7"/>
        <v>4169.1620768045486</v>
      </c>
      <c r="CA13" s="453">
        <f t="shared" si="8"/>
        <v>0.19834828315801581</v>
      </c>
      <c r="CB13" s="344">
        <f t="shared" si="26"/>
        <v>8646.4689030649461</v>
      </c>
    </row>
    <row r="14" spans="1:80" x14ac:dyDescent="0.25">
      <c r="B14" s="172">
        <v>9</v>
      </c>
      <c r="C14" s="173">
        <f>IF(Risk_NC!C30="","",Risk_NC!C30)</f>
        <v>3</v>
      </c>
      <c r="D14" s="419">
        <f>IF(Risk_NC!D30="","",Risk_NC!D30)</f>
        <v>8</v>
      </c>
      <c r="E14" s="419">
        <f>IF(Risk_NC!E30="","",Risk_NC!E30)</f>
        <v>3</v>
      </c>
      <c r="F14" s="419" t="str">
        <f>IF(Risk_NC!F30="","",Risk_NC!F30)</f>
        <v>K</v>
      </c>
      <c r="G14" s="419" t="str">
        <f>IF(Risk_NC!G30="","",Risk_NC!G30)</f>
        <v/>
      </c>
      <c r="H14" s="175" t="str">
        <f>IF(Risk_NC!H30="","",Risk_NC!H30)</f>
        <v/>
      </c>
      <c r="I14" s="417">
        <f t="shared" si="9"/>
        <v>3</v>
      </c>
      <c r="J14" s="174">
        <f t="shared" si="0"/>
        <v>8</v>
      </c>
      <c r="K14" s="174">
        <f t="shared" si="0"/>
        <v>3</v>
      </c>
      <c r="L14" s="174">
        <f t="shared" si="0"/>
        <v>0</v>
      </c>
      <c r="M14" s="174" t="str">
        <f t="shared" si="0"/>
        <v/>
      </c>
      <c r="N14" s="175" t="str">
        <f t="shared" si="0"/>
        <v/>
      </c>
      <c r="O14" s="176">
        <f t="shared" si="10"/>
        <v>6</v>
      </c>
      <c r="P14" s="177">
        <f t="shared" si="10"/>
        <v>8</v>
      </c>
      <c r="Q14" s="465">
        <f t="shared" si="11"/>
        <v>6</v>
      </c>
      <c r="R14" s="464">
        <f t="shared" si="12"/>
        <v>8</v>
      </c>
      <c r="S14" s="417" t="str">
        <f t="shared" si="13"/>
        <v>B</v>
      </c>
      <c r="T14" s="167" t="str">
        <f>Risk_NC!Q30</f>
        <v>B</v>
      </c>
      <c r="U14" s="485">
        <f>IF(C14="","",SUM(Risk_NC!I30:K30))</f>
        <v>100</v>
      </c>
      <c r="V14" s="485">
        <f t="shared" si="14"/>
        <v>100</v>
      </c>
      <c r="W14" s="155">
        <f t="shared" si="27"/>
        <v>3150</v>
      </c>
      <c r="X14" s="179">
        <f t="shared" si="28"/>
        <v>-41.931475141471068</v>
      </c>
      <c r="Y14" s="180">
        <f t="shared" si="29"/>
        <v>22.808468589574915</v>
      </c>
      <c r="Z14" s="158">
        <f>Risk_NC!I30</f>
        <v>0</v>
      </c>
      <c r="AA14" s="423">
        <f>Risk_NC!J30</f>
        <v>100</v>
      </c>
      <c r="AB14" s="159">
        <f>Risk_NC!K30</f>
        <v>0</v>
      </c>
      <c r="AC14" s="421">
        <f t="shared" si="15"/>
        <v>0</v>
      </c>
      <c r="AD14" s="423">
        <f t="shared" si="16"/>
        <v>100</v>
      </c>
      <c r="AE14" s="159">
        <f t="shared" si="1"/>
        <v>0</v>
      </c>
      <c r="AF14" s="433">
        <f t="shared" si="2"/>
        <v>-100</v>
      </c>
      <c r="AG14" s="424">
        <f t="shared" si="17"/>
        <v>50</v>
      </c>
      <c r="AH14" s="171">
        <f t="shared" si="18"/>
        <v>100</v>
      </c>
      <c r="AI14" s="434">
        <f t="shared" si="3"/>
        <v>0</v>
      </c>
      <c r="AJ14" s="202">
        <f>CA!$E$5</f>
        <v>0.44624660934359561</v>
      </c>
      <c r="AK14" s="212">
        <f>CA!$E$28</f>
        <v>5.3863715857769889E-2</v>
      </c>
      <c r="AL14" s="213">
        <f>CA!$E$29</f>
        <v>0.4047337067749931</v>
      </c>
      <c r="AM14" s="443">
        <f>CA!$E$6</f>
        <v>9.5155968023640194E-2</v>
      </c>
      <c r="AN14" s="215">
        <f t="shared" si="4"/>
        <v>-41.931475141471068</v>
      </c>
      <c r="AO14" s="209">
        <f t="shared" si="19"/>
        <v>1504.722851602347</v>
      </c>
      <c r="AP14" s="429">
        <f t="shared" si="20"/>
        <v>455.22359930000238</v>
      </c>
      <c r="AQ14" s="429">
        <f t="shared" si="21"/>
        <v>8153.1758170217008</v>
      </c>
      <c r="AR14" s="451">
        <f t="shared" si="22"/>
        <v>167.3078482766677</v>
      </c>
      <c r="AS14" s="448">
        <f t="shared" si="23"/>
        <v>10280.430116200718</v>
      </c>
      <c r="AT14" s="139"/>
      <c r="AU14" s="59" t="str">
        <f t="shared" si="24"/>
        <v>B</v>
      </c>
      <c r="AV14" s="51" t="str">
        <f t="shared" si="30"/>
        <v>BB</v>
      </c>
      <c r="AW14" s="385" t="str">
        <f>IF(C14="","",IF(LEN(AV14)&lt;2,"",LOOKUP(AV14,'Betting Systems'!$B$4:$B$7,'Betting Systems'!$C$4:$C$7)))</f>
        <v>B</v>
      </c>
      <c r="AX14" s="31">
        <f t="shared" si="32"/>
        <v>1</v>
      </c>
      <c r="AY14" s="51" t="str">
        <f t="shared" si="33"/>
        <v>BBB</v>
      </c>
      <c r="AZ14" s="385" t="str">
        <f>IF($C14="","",IF(LEN(AY14)&lt;3,"",LOOKUP(AY14,'Betting Systems'!$E$4:$E$11,'Betting Systems'!$F$4:$F$11)))</f>
        <v>B</v>
      </c>
      <c r="BA14" s="52">
        <f t="shared" si="34"/>
        <v>1</v>
      </c>
      <c r="BB14" s="126" t="str">
        <f t="shared" si="36"/>
        <v>BPBBB</v>
      </c>
      <c r="BC14" s="123" t="str">
        <f>IF($C14="","",IF(LEN(BB14)&lt;5,"",LOOKUP(BB14,'Betting Systems'!$H$4:$H$35,'Betting Systems'!$I$4:$I$35)))</f>
        <v>B</v>
      </c>
      <c r="BD14" s="125">
        <f t="shared" si="35"/>
        <v>1</v>
      </c>
      <c r="BF14" s="51">
        <f t="shared" si="31"/>
        <v>30</v>
      </c>
      <c r="BG14" s="385">
        <f t="shared" si="25"/>
        <v>26</v>
      </c>
      <c r="BH14" s="385">
        <f t="shared" si="25"/>
        <v>26</v>
      </c>
      <c r="BI14" s="385">
        <f t="shared" si="25"/>
        <v>30</v>
      </c>
      <c r="BJ14" s="385">
        <f t="shared" si="25"/>
        <v>30</v>
      </c>
      <c r="BK14" s="385">
        <f t="shared" si="25"/>
        <v>29</v>
      </c>
      <c r="BL14" s="385">
        <f t="shared" si="25"/>
        <v>27</v>
      </c>
      <c r="BM14" s="385">
        <f t="shared" si="25"/>
        <v>31</v>
      </c>
      <c r="BN14" s="385">
        <f t="shared" si="25"/>
        <v>31</v>
      </c>
      <c r="BO14" s="31">
        <f t="shared" si="25"/>
        <v>114</v>
      </c>
      <c r="BP14" s="475">
        <v>-1.235314124474798E-2</v>
      </c>
      <c r="BQ14" s="466">
        <v>-1.4413763576428573E-2</v>
      </c>
      <c r="BR14" s="466">
        <v>-0.14537275667833002</v>
      </c>
      <c r="BS14" s="466">
        <v>0.44634413808216933</v>
      </c>
      <c r="BT14" s="466">
        <v>5.3533809642358647E-2</v>
      </c>
      <c r="BU14" s="466">
        <v>0.40516346968456141</v>
      </c>
      <c r="BV14" s="476">
        <v>9.495858259134457E-2</v>
      </c>
      <c r="BW14" s="339">
        <f t="shared" si="5"/>
        <v>-1.4413763576428573</v>
      </c>
      <c r="BX14" s="343">
        <f t="shared" si="6"/>
        <v>4335.6987125391315</v>
      </c>
      <c r="BY14" s="453">
        <f t="shared" si="7"/>
        <v>141.66198087349224</v>
      </c>
      <c r="BZ14" s="453">
        <f t="shared" si="7"/>
        <v>4169.2750598521861</v>
      </c>
      <c r="CA14" s="453">
        <f t="shared" si="8"/>
        <v>0.19728270402339182</v>
      </c>
      <c r="CB14" s="344">
        <f t="shared" si="26"/>
        <v>8646.8330359688334</v>
      </c>
    </row>
    <row r="15" spans="1:80" x14ac:dyDescent="0.25">
      <c r="B15" s="172">
        <v>10</v>
      </c>
      <c r="C15" s="173">
        <f>IF(Risk_NC!C31="","",Risk_NC!C31)</f>
        <v>3</v>
      </c>
      <c r="D15" s="419">
        <f>IF(Risk_NC!D31="","",Risk_NC!D31)</f>
        <v>7</v>
      </c>
      <c r="E15" s="419" t="str">
        <f>IF(Risk_NC!E31="","",Risk_NC!E31)</f>
        <v>J</v>
      </c>
      <c r="F15" s="419">
        <f>IF(Risk_NC!F31="","",Risk_NC!F31)</f>
        <v>1</v>
      </c>
      <c r="G15" s="419" t="str">
        <f>IF(Risk_NC!G31="","",Risk_NC!G31)</f>
        <v/>
      </c>
      <c r="H15" s="175" t="str">
        <f>IF(Risk_NC!H31="","",Risk_NC!H31)</f>
        <v/>
      </c>
      <c r="I15" s="417">
        <f t="shared" si="9"/>
        <v>3</v>
      </c>
      <c r="J15" s="174">
        <f t="shared" si="0"/>
        <v>7</v>
      </c>
      <c r="K15" s="174">
        <f t="shared" si="0"/>
        <v>0</v>
      </c>
      <c r="L15" s="174">
        <f t="shared" si="0"/>
        <v>1</v>
      </c>
      <c r="M15" s="174" t="str">
        <f t="shared" si="0"/>
        <v/>
      </c>
      <c r="N15" s="175" t="str">
        <f t="shared" si="0"/>
        <v/>
      </c>
      <c r="O15" s="176">
        <f t="shared" si="10"/>
        <v>3</v>
      </c>
      <c r="P15" s="177">
        <f t="shared" si="10"/>
        <v>8</v>
      </c>
      <c r="Q15" s="465">
        <f t="shared" si="11"/>
        <v>3</v>
      </c>
      <c r="R15" s="464">
        <f t="shared" si="12"/>
        <v>8</v>
      </c>
      <c r="S15" s="417" t="str">
        <f t="shared" si="13"/>
        <v>B</v>
      </c>
      <c r="T15" s="167" t="str">
        <f>Risk_NC!Q31</f>
        <v>B</v>
      </c>
      <c r="U15" s="485">
        <f>IF(C15="","",SUM(Risk_NC!I31:K31))</f>
        <v>100</v>
      </c>
      <c r="V15" s="485">
        <f t="shared" si="14"/>
        <v>100</v>
      </c>
      <c r="W15" s="155">
        <f t="shared" si="27"/>
        <v>3250</v>
      </c>
      <c r="X15" s="179">
        <f t="shared" si="28"/>
        <v>-41.931475141471068</v>
      </c>
      <c r="Y15" s="180">
        <f t="shared" si="29"/>
        <v>-19.123006551896154</v>
      </c>
      <c r="Z15" s="158">
        <f>Risk_NC!I31</f>
        <v>0</v>
      </c>
      <c r="AA15" s="423">
        <f>Risk_NC!J31</f>
        <v>100</v>
      </c>
      <c r="AB15" s="159">
        <f>Risk_NC!K31</f>
        <v>0</v>
      </c>
      <c r="AC15" s="421">
        <f t="shared" si="15"/>
        <v>0</v>
      </c>
      <c r="AD15" s="423">
        <f t="shared" si="16"/>
        <v>100</v>
      </c>
      <c r="AE15" s="159">
        <f t="shared" si="1"/>
        <v>0</v>
      </c>
      <c r="AF15" s="433">
        <f t="shared" si="2"/>
        <v>-100</v>
      </c>
      <c r="AG15" s="424">
        <f t="shared" si="17"/>
        <v>50</v>
      </c>
      <c r="AH15" s="171">
        <f t="shared" si="18"/>
        <v>100</v>
      </c>
      <c r="AI15" s="434">
        <f t="shared" si="3"/>
        <v>0</v>
      </c>
      <c r="AJ15" s="202">
        <f>CA!$E$5</f>
        <v>0.44624660934359561</v>
      </c>
      <c r="AK15" s="212">
        <f>CA!$E$28</f>
        <v>5.3863715857769889E-2</v>
      </c>
      <c r="AL15" s="213">
        <f>CA!$E$29</f>
        <v>0.4047337067749931</v>
      </c>
      <c r="AM15" s="443">
        <f>CA!$E$6</f>
        <v>9.5155968023640194E-2</v>
      </c>
      <c r="AN15" s="215">
        <f t="shared" si="4"/>
        <v>-41.931475141471068</v>
      </c>
      <c r="AO15" s="209">
        <f t="shared" si="19"/>
        <v>1504.722851602347</v>
      </c>
      <c r="AP15" s="429">
        <f t="shared" si="20"/>
        <v>455.22359930000238</v>
      </c>
      <c r="AQ15" s="429">
        <f t="shared" si="21"/>
        <v>8153.1758170217008</v>
      </c>
      <c r="AR15" s="451">
        <f t="shared" si="22"/>
        <v>167.3078482766677</v>
      </c>
      <c r="AS15" s="448">
        <f t="shared" si="23"/>
        <v>10280.430116200718</v>
      </c>
      <c r="AT15" s="139"/>
      <c r="AU15" s="59" t="str">
        <f t="shared" si="24"/>
        <v>B</v>
      </c>
      <c r="AV15" s="51" t="str">
        <f t="shared" si="30"/>
        <v>BB</v>
      </c>
      <c r="AW15" s="385" t="str">
        <f>IF(C15="","",IF(LEN(AV15)&lt;2,"",LOOKUP(AV15,'Betting Systems'!$B$4:$B$7,'Betting Systems'!$C$4:$C$7)))</f>
        <v>B</v>
      </c>
      <c r="AX15" s="31">
        <f t="shared" si="32"/>
        <v>1</v>
      </c>
      <c r="AY15" s="51" t="str">
        <f t="shared" si="33"/>
        <v>BBB</v>
      </c>
      <c r="AZ15" s="385" t="str">
        <f>IF($C15="","",IF(LEN(AY15)&lt;3,"",LOOKUP(AY15,'Betting Systems'!$E$4:$E$11,'Betting Systems'!$F$4:$F$11)))</f>
        <v>B</v>
      </c>
      <c r="BA15" s="52">
        <f t="shared" si="34"/>
        <v>1</v>
      </c>
      <c r="BB15" s="126" t="str">
        <f t="shared" si="36"/>
        <v>PBBBB</v>
      </c>
      <c r="BC15" s="123" t="str">
        <f>IF($C15="","",IF(LEN(BB15)&lt;5,"",LOOKUP(BB15,'Betting Systems'!$H$4:$H$35,'Betting Systems'!$I$4:$I$35)))</f>
        <v>B</v>
      </c>
      <c r="BD15" s="125">
        <f t="shared" si="35"/>
        <v>1</v>
      </c>
      <c r="BF15" s="51">
        <f t="shared" si="31"/>
        <v>30</v>
      </c>
      <c r="BG15" s="385">
        <f t="shared" si="25"/>
        <v>26</v>
      </c>
      <c r="BH15" s="385">
        <f t="shared" si="25"/>
        <v>24</v>
      </c>
      <c r="BI15" s="385">
        <f t="shared" si="25"/>
        <v>30</v>
      </c>
      <c r="BJ15" s="385">
        <f t="shared" si="25"/>
        <v>30</v>
      </c>
      <c r="BK15" s="385">
        <f t="shared" si="25"/>
        <v>29</v>
      </c>
      <c r="BL15" s="385">
        <f t="shared" si="25"/>
        <v>27</v>
      </c>
      <c r="BM15" s="385">
        <f t="shared" si="25"/>
        <v>30</v>
      </c>
      <c r="BN15" s="385">
        <f t="shared" si="25"/>
        <v>31</v>
      </c>
      <c r="BO15" s="31">
        <f t="shared" si="25"/>
        <v>113</v>
      </c>
      <c r="BP15" s="475">
        <v>-1.2385883125629162E-2</v>
      </c>
      <c r="BQ15" s="466">
        <v>-1.4380836306110657E-2</v>
      </c>
      <c r="BR15" s="466">
        <v>-0.14551211199034614</v>
      </c>
      <c r="BS15" s="466">
        <v>0.44633550910350017</v>
      </c>
      <c r="BT15" s="466">
        <v>5.35334388634848E-2</v>
      </c>
      <c r="BU15" s="466">
        <v>0.40518795336564711</v>
      </c>
      <c r="BV15" s="476">
        <v>9.4943098667785428E-2</v>
      </c>
      <c r="BW15" s="339">
        <f t="shared" si="5"/>
        <v>-1.4380836306110656</v>
      </c>
      <c r="BX15" s="343">
        <f t="shared" si="6"/>
        <v>4335.9045927155175</v>
      </c>
      <c r="BY15" s="453">
        <f t="shared" si="7"/>
        <v>141.64286504737959</v>
      </c>
      <c r="BZ15" s="453">
        <f t="shared" si="7"/>
        <v>4169.2563292052018</v>
      </c>
      <c r="CA15" s="453">
        <f t="shared" si="8"/>
        <v>0.19635035345518137</v>
      </c>
      <c r="CB15" s="344">
        <f t="shared" si="26"/>
        <v>8647.0001373215546</v>
      </c>
    </row>
    <row r="16" spans="1:80" x14ac:dyDescent="0.25">
      <c r="B16" s="172">
        <v>11</v>
      </c>
      <c r="C16" s="173" t="str">
        <f>IF(Risk_NC!C32="","",Risk_NC!C32)</f>
        <v>Q</v>
      </c>
      <c r="D16" s="419">
        <f>IF(Risk_NC!D32="","",Risk_NC!D32)</f>
        <v>5</v>
      </c>
      <c r="E16" s="419" t="str">
        <f>IF(Risk_NC!E32="","",Risk_NC!E32)</f>
        <v>Q</v>
      </c>
      <c r="F16" s="419">
        <f>IF(Risk_NC!F32="","",Risk_NC!F32)</f>
        <v>2</v>
      </c>
      <c r="G16" s="419">
        <f>IF(Risk_NC!G32="","",Risk_NC!G32)</f>
        <v>5</v>
      </c>
      <c r="H16" s="175" t="str">
        <f>IF(Risk_NC!H32="","",Risk_NC!H32)</f>
        <v/>
      </c>
      <c r="I16" s="417">
        <f t="shared" si="9"/>
        <v>0</v>
      </c>
      <c r="J16" s="174">
        <f t="shared" si="0"/>
        <v>5</v>
      </c>
      <c r="K16" s="174">
        <f t="shared" si="0"/>
        <v>0</v>
      </c>
      <c r="L16" s="174">
        <f t="shared" si="0"/>
        <v>2</v>
      </c>
      <c r="M16" s="174">
        <f t="shared" si="0"/>
        <v>5</v>
      </c>
      <c r="N16" s="175" t="str">
        <f t="shared" si="0"/>
        <v/>
      </c>
      <c r="O16" s="176">
        <f t="shared" si="10"/>
        <v>0</v>
      </c>
      <c r="P16" s="177">
        <f t="shared" si="10"/>
        <v>7</v>
      </c>
      <c r="Q16" s="465">
        <f t="shared" si="11"/>
        <v>5</v>
      </c>
      <c r="R16" s="464">
        <f t="shared" si="12"/>
        <v>7</v>
      </c>
      <c r="S16" s="417" t="str">
        <f t="shared" si="13"/>
        <v>B</v>
      </c>
      <c r="T16" s="167" t="str">
        <f>Risk_NC!Q32</f>
        <v>B</v>
      </c>
      <c r="U16" s="485">
        <f>IF(C16="","",SUM(Risk_NC!I32:K32))</f>
        <v>100</v>
      </c>
      <c r="V16" s="485">
        <f t="shared" si="14"/>
        <v>100</v>
      </c>
      <c r="W16" s="155">
        <f t="shared" si="27"/>
        <v>3350</v>
      </c>
      <c r="X16" s="179">
        <f t="shared" si="28"/>
        <v>-41.931475141471068</v>
      </c>
      <c r="Y16" s="180">
        <f t="shared" si="29"/>
        <v>-61.054481693367222</v>
      </c>
      <c r="Z16" s="158">
        <f>Risk_NC!I32</f>
        <v>0</v>
      </c>
      <c r="AA16" s="423">
        <f>Risk_NC!J32</f>
        <v>100</v>
      </c>
      <c r="AB16" s="159">
        <f>Risk_NC!K32</f>
        <v>0</v>
      </c>
      <c r="AC16" s="421">
        <f t="shared" si="15"/>
        <v>0</v>
      </c>
      <c r="AD16" s="423">
        <f t="shared" si="16"/>
        <v>100</v>
      </c>
      <c r="AE16" s="159">
        <f t="shared" si="1"/>
        <v>0</v>
      </c>
      <c r="AF16" s="433">
        <f t="shared" si="2"/>
        <v>-100</v>
      </c>
      <c r="AG16" s="424">
        <f t="shared" si="17"/>
        <v>50</v>
      </c>
      <c r="AH16" s="171">
        <f t="shared" si="18"/>
        <v>100</v>
      </c>
      <c r="AI16" s="434">
        <f t="shared" si="3"/>
        <v>0</v>
      </c>
      <c r="AJ16" s="202">
        <f>CA!$E$5</f>
        <v>0.44624660934359561</v>
      </c>
      <c r="AK16" s="212">
        <f>CA!$E$28</f>
        <v>5.3863715857769889E-2</v>
      </c>
      <c r="AL16" s="213">
        <f>CA!$E$29</f>
        <v>0.4047337067749931</v>
      </c>
      <c r="AM16" s="443">
        <f>CA!$E$6</f>
        <v>9.5155968023640194E-2</v>
      </c>
      <c r="AN16" s="215">
        <f t="shared" si="4"/>
        <v>-41.931475141471068</v>
      </c>
      <c r="AO16" s="209">
        <f t="shared" si="19"/>
        <v>1504.722851602347</v>
      </c>
      <c r="AP16" s="429">
        <f t="shared" si="20"/>
        <v>455.22359930000238</v>
      </c>
      <c r="AQ16" s="429">
        <f t="shared" si="21"/>
        <v>8153.1758170217008</v>
      </c>
      <c r="AR16" s="451">
        <f t="shared" si="22"/>
        <v>167.3078482766677</v>
      </c>
      <c r="AS16" s="448">
        <f t="shared" si="23"/>
        <v>10280.430116200718</v>
      </c>
      <c r="AT16" s="139"/>
      <c r="AU16" s="59" t="str">
        <f t="shared" si="24"/>
        <v>B</v>
      </c>
      <c r="AV16" s="51" t="str">
        <f t="shared" si="30"/>
        <v>BB</v>
      </c>
      <c r="AW16" s="385" t="str">
        <f>IF(C16="","",IF(LEN(AV16)&lt;2,"",LOOKUP(AV16,'Betting Systems'!$B$4:$B$7,'Betting Systems'!$C$4:$C$7)))</f>
        <v>B</v>
      </c>
      <c r="AX16" s="31">
        <f t="shared" si="32"/>
        <v>1</v>
      </c>
      <c r="AY16" s="51" t="str">
        <f t="shared" si="33"/>
        <v>BBB</v>
      </c>
      <c r="AZ16" s="385" t="str">
        <f>IF($C16="","",IF(LEN(AY16)&lt;3,"",LOOKUP(AY16,'Betting Systems'!$E$4:$E$11,'Betting Systems'!$F$4:$F$11)))</f>
        <v>B</v>
      </c>
      <c r="BA16" s="52">
        <f t="shared" si="34"/>
        <v>1</v>
      </c>
      <c r="BB16" s="126" t="str">
        <f t="shared" si="36"/>
        <v>BBBBB</v>
      </c>
      <c r="BC16" s="123" t="str">
        <f>IF($C16="","",IF(LEN(BB16)&lt;5,"",LOOKUP(BB16,'Betting Systems'!$H$4:$H$35,'Betting Systems'!$I$4:$I$35)))</f>
        <v>B</v>
      </c>
      <c r="BD16" s="125">
        <f t="shared" si="35"/>
        <v>1</v>
      </c>
      <c r="BF16" s="51">
        <f t="shared" si="31"/>
        <v>29</v>
      </c>
      <c r="BG16" s="385">
        <f t="shared" si="25"/>
        <v>26</v>
      </c>
      <c r="BH16" s="385">
        <f t="shared" si="25"/>
        <v>23</v>
      </c>
      <c r="BI16" s="385">
        <f t="shared" si="25"/>
        <v>30</v>
      </c>
      <c r="BJ16" s="385">
        <f t="shared" si="25"/>
        <v>30</v>
      </c>
      <c r="BK16" s="385">
        <f t="shared" si="25"/>
        <v>29</v>
      </c>
      <c r="BL16" s="385">
        <f t="shared" si="25"/>
        <v>26</v>
      </c>
      <c r="BM16" s="385">
        <f t="shared" si="25"/>
        <v>30</v>
      </c>
      <c r="BN16" s="385">
        <f t="shared" si="25"/>
        <v>31</v>
      </c>
      <c r="BO16" s="31">
        <f t="shared" si="25"/>
        <v>112</v>
      </c>
      <c r="BP16" s="475">
        <v>-1.2416498439835806E-2</v>
      </c>
      <c r="BQ16" s="466">
        <v>-1.4355062508701695E-2</v>
      </c>
      <c r="BR16" s="466">
        <v>-0.1456686249663372</v>
      </c>
      <c r="BS16" s="466">
        <v>0.4463288966117025</v>
      </c>
      <c r="BT16" s="466">
        <v>5.3543121897079847E-2</v>
      </c>
      <c r="BU16" s="466">
        <v>0.40520227315446089</v>
      </c>
      <c r="BV16" s="476">
        <v>9.4925708337112946E-2</v>
      </c>
      <c r="BW16" s="339">
        <f t="shared" si="5"/>
        <v>-1.4355062508701695</v>
      </c>
      <c r="BX16" s="343">
        <f t="shared" si="6"/>
        <v>4336.0671221366283</v>
      </c>
      <c r="BY16" s="453">
        <f t="shared" si="7"/>
        <v>141.65428850399024</v>
      </c>
      <c r="BZ16" s="453">
        <f t="shared" si="7"/>
        <v>4169.1918022299906</v>
      </c>
      <c r="CA16" s="453">
        <f t="shared" si="8"/>
        <v>0.19561133743741904</v>
      </c>
      <c r="CB16" s="344">
        <f t="shared" si="26"/>
        <v>8647.1088242080459</v>
      </c>
    </row>
    <row r="17" spans="2:80" x14ac:dyDescent="0.25">
      <c r="B17" s="172">
        <v>12</v>
      </c>
      <c r="C17" s="173" t="str">
        <f>IF(Risk_NC!C33="","",Risk_NC!C33)</f>
        <v>K</v>
      </c>
      <c r="D17" s="419">
        <f>IF(Risk_NC!D33="","",Risk_NC!D33)</f>
        <v>2</v>
      </c>
      <c r="E17" s="419">
        <f>IF(Risk_NC!E33="","",Risk_NC!E33)</f>
        <v>4</v>
      </c>
      <c r="F17" s="419">
        <f>IF(Risk_NC!F33="","",Risk_NC!F33)</f>
        <v>1</v>
      </c>
      <c r="G17" s="419">
        <f>IF(Risk_NC!G33="","",Risk_NC!G33)</f>
        <v>9</v>
      </c>
      <c r="H17" s="175">
        <f>IF(Risk_NC!H33="","",Risk_NC!H33)</f>
        <v>5</v>
      </c>
      <c r="I17" s="417">
        <f t="shared" si="9"/>
        <v>0</v>
      </c>
      <c r="J17" s="174">
        <f t="shared" si="0"/>
        <v>2</v>
      </c>
      <c r="K17" s="174">
        <f t="shared" si="0"/>
        <v>4</v>
      </c>
      <c r="L17" s="174">
        <f t="shared" si="0"/>
        <v>1</v>
      </c>
      <c r="M17" s="174">
        <f t="shared" si="0"/>
        <v>9</v>
      </c>
      <c r="N17" s="175">
        <f t="shared" si="0"/>
        <v>5</v>
      </c>
      <c r="O17" s="176">
        <f t="shared" si="10"/>
        <v>4</v>
      </c>
      <c r="P17" s="177">
        <f t="shared" si="10"/>
        <v>3</v>
      </c>
      <c r="Q17" s="465">
        <f t="shared" si="11"/>
        <v>3</v>
      </c>
      <c r="R17" s="464">
        <f t="shared" si="12"/>
        <v>8</v>
      </c>
      <c r="S17" s="417" t="str">
        <f t="shared" si="13"/>
        <v>B</v>
      </c>
      <c r="T17" s="167" t="str">
        <f>Risk_NC!Q33</f>
        <v>B</v>
      </c>
      <c r="U17" s="485">
        <f>IF(C17="","",SUM(Risk_NC!I33:K33))</f>
        <v>100</v>
      </c>
      <c r="V17" s="485">
        <f t="shared" si="14"/>
        <v>100</v>
      </c>
      <c r="W17" s="155">
        <f t="shared" si="27"/>
        <v>3450</v>
      </c>
      <c r="X17" s="179">
        <f t="shared" si="28"/>
        <v>-41.931475141471068</v>
      </c>
      <c r="Y17" s="180">
        <f t="shared" si="29"/>
        <v>-102.98595683483829</v>
      </c>
      <c r="Z17" s="158">
        <f>Risk_NC!I33</f>
        <v>0</v>
      </c>
      <c r="AA17" s="423">
        <f>Risk_NC!J33</f>
        <v>100</v>
      </c>
      <c r="AB17" s="159">
        <f>Risk_NC!K33</f>
        <v>0</v>
      </c>
      <c r="AC17" s="421">
        <f t="shared" si="15"/>
        <v>0</v>
      </c>
      <c r="AD17" s="423">
        <f t="shared" si="16"/>
        <v>100</v>
      </c>
      <c r="AE17" s="159">
        <f t="shared" si="1"/>
        <v>0</v>
      </c>
      <c r="AF17" s="433">
        <f t="shared" si="2"/>
        <v>-100</v>
      </c>
      <c r="AG17" s="424">
        <f t="shared" si="17"/>
        <v>50</v>
      </c>
      <c r="AH17" s="171">
        <f t="shared" si="18"/>
        <v>100</v>
      </c>
      <c r="AI17" s="434">
        <f t="shared" si="3"/>
        <v>0</v>
      </c>
      <c r="AJ17" s="202">
        <f>CA!$E$5</f>
        <v>0.44624660934359561</v>
      </c>
      <c r="AK17" s="212">
        <f>CA!$E$28</f>
        <v>5.3863715857769889E-2</v>
      </c>
      <c r="AL17" s="213">
        <f>CA!$E$29</f>
        <v>0.4047337067749931</v>
      </c>
      <c r="AM17" s="443">
        <f>CA!$E$6</f>
        <v>9.5155968023640194E-2</v>
      </c>
      <c r="AN17" s="215">
        <f t="shared" si="4"/>
        <v>-41.931475141471068</v>
      </c>
      <c r="AO17" s="209">
        <f t="shared" si="19"/>
        <v>1504.722851602347</v>
      </c>
      <c r="AP17" s="429">
        <f t="shared" si="20"/>
        <v>455.22359930000238</v>
      </c>
      <c r="AQ17" s="429">
        <f t="shared" si="21"/>
        <v>8153.1758170217008</v>
      </c>
      <c r="AR17" s="451">
        <f t="shared" si="22"/>
        <v>167.3078482766677</v>
      </c>
      <c r="AS17" s="448">
        <f t="shared" si="23"/>
        <v>10280.430116200718</v>
      </c>
      <c r="AT17" s="139"/>
      <c r="AU17" s="59" t="str">
        <f t="shared" si="24"/>
        <v>B</v>
      </c>
      <c r="AV17" s="51" t="str">
        <f t="shared" si="30"/>
        <v>BB</v>
      </c>
      <c r="AW17" s="385" t="str">
        <f>IF(C17="","",IF(LEN(AV17)&lt;2,"",LOOKUP(AV17,'Betting Systems'!$B$4:$B$7,'Betting Systems'!$C$4:$C$7)))</f>
        <v>B</v>
      </c>
      <c r="AX17" s="31">
        <f t="shared" si="32"/>
        <v>1</v>
      </c>
      <c r="AY17" s="51" t="str">
        <f t="shared" si="33"/>
        <v>BBB</v>
      </c>
      <c r="AZ17" s="385" t="str">
        <f>IF($C17="","",IF(LEN(AY17)&lt;3,"",LOOKUP(AY17,'Betting Systems'!$E$4:$E$11,'Betting Systems'!$F$4:$F$11)))</f>
        <v>B</v>
      </c>
      <c r="BA17" s="52">
        <f t="shared" si="34"/>
        <v>1</v>
      </c>
      <c r="BB17" s="126" t="str">
        <f t="shared" si="36"/>
        <v>BBBBB</v>
      </c>
      <c r="BC17" s="123" t="str">
        <f>IF($C17="","",IF(LEN(BB17)&lt;5,"",LOOKUP(BB17,'Betting Systems'!$H$4:$H$35,'Betting Systems'!$I$4:$I$35)))</f>
        <v>B</v>
      </c>
      <c r="BD17" s="125">
        <f t="shared" si="35"/>
        <v>1</v>
      </c>
      <c r="BF17" s="51">
        <f t="shared" si="31"/>
        <v>29</v>
      </c>
      <c r="BG17" s="385">
        <f t="shared" si="25"/>
        <v>25</v>
      </c>
      <c r="BH17" s="385">
        <f t="shared" si="25"/>
        <v>23</v>
      </c>
      <c r="BI17" s="385">
        <f t="shared" si="25"/>
        <v>30</v>
      </c>
      <c r="BJ17" s="385">
        <f t="shared" si="25"/>
        <v>28</v>
      </c>
      <c r="BK17" s="385">
        <f t="shared" si="25"/>
        <v>29</v>
      </c>
      <c r="BL17" s="385">
        <f t="shared" si="25"/>
        <v>26</v>
      </c>
      <c r="BM17" s="385">
        <f t="shared" si="25"/>
        <v>30</v>
      </c>
      <c r="BN17" s="385">
        <f t="shared" si="25"/>
        <v>31</v>
      </c>
      <c r="BO17" s="31">
        <f t="shared" si="25"/>
        <v>110</v>
      </c>
      <c r="BP17" s="475">
        <v>-1.2436979341677732E-2</v>
      </c>
      <c r="BQ17" s="466">
        <v>-1.4334869021991657E-2</v>
      </c>
      <c r="BR17" s="466">
        <v>-0.14578070936737578</v>
      </c>
      <c r="BS17" s="466">
        <v>0.4463248830720617</v>
      </c>
      <c r="BT17" s="466">
        <v>5.3543696727349051E-2</v>
      </c>
      <c r="BU17" s="466">
        <v>0.40521816568639552</v>
      </c>
      <c r="BV17" s="476">
        <v>9.4913254514803161E-2</v>
      </c>
      <c r="BW17" s="339">
        <f t="shared" si="5"/>
        <v>-1.4334869021991656</v>
      </c>
      <c r="BX17" s="343">
        <f t="shared" si="6"/>
        <v>4336.2058020916502</v>
      </c>
      <c r="BY17" s="453">
        <f t="shared" si="7"/>
        <v>141.64468673689149</v>
      </c>
      <c r="BZ17" s="453">
        <f t="shared" si="7"/>
        <v>4169.1893200812146</v>
      </c>
      <c r="CA17" s="453">
        <f t="shared" si="8"/>
        <v>0.19503579441355429</v>
      </c>
      <c r="CB17" s="344">
        <f t="shared" si="26"/>
        <v>8647.2348447041695</v>
      </c>
    </row>
    <row r="18" spans="2:80" x14ac:dyDescent="0.25">
      <c r="B18" s="172">
        <v>13</v>
      </c>
      <c r="C18" s="173">
        <f>IF(Risk_NC!C34="","",Risk_NC!C34)</f>
        <v>0</v>
      </c>
      <c r="D18" s="419" t="str">
        <f>IF(Risk_NC!D34="","",Risk_NC!D34)</f>
        <v>J</v>
      </c>
      <c r="E18" s="419">
        <f>IF(Risk_NC!E34="","",Risk_NC!E34)</f>
        <v>9</v>
      </c>
      <c r="F18" s="419" t="str">
        <f>IF(Risk_NC!F34="","",Risk_NC!F34)</f>
        <v>K</v>
      </c>
      <c r="G18" s="419" t="str">
        <f>IF(Risk_NC!G34="","",Risk_NC!G34)</f>
        <v/>
      </c>
      <c r="H18" s="175" t="str">
        <f>IF(Risk_NC!H34="","",Risk_NC!H34)</f>
        <v/>
      </c>
      <c r="I18" s="417">
        <f t="shared" si="9"/>
        <v>0</v>
      </c>
      <c r="J18" s="174">
        <f t="shared" si="0"/>
        <v>0</v>
      </c>
      <c r="K18" s="174">
        <f t="shared" si="0"/>
        <v>9</v>
      </c>
      <c r="L18" s="174">
        <f t="shared" si="0"/>
        <v>0</v>
      </c>
      <c r="M18" s="174" t="str">
        <f t="shared" si="0"/>
        <v/>
      </c>
      <c r="N18" s="175" t="str">
        <f t="shared" si="0"/>
        <v/>
      </c>
      <c r="O18" s="176">
        <f t="shared" si="10"/>
        <v>9</v>
      </c>
      <c r="P18" s="177">
        <f t="shared" si="10"/>
        <v>0</v>
      </c>
      <c r="Q18" s="465">
        <f t="shared" si="11"/>
        <v>9</v>
      </c>
      <c r="R18" s="464">
        <f t="shared" si="12"/>
        <v>0</v>
      </c>
      <c r="S18" s="417" t="str">
        <f t="shared" si="13"/>
        <v>P</v>
      </c>
      <c r="T18" s="167" t="str">
        <f>Risk_NC!Q34</f>
        <v>B</v>
      </c>
      <c r="U18" s="485">
        <f>IF(C18="","",SUM(Risk_NC!I34:K34))</f>
        <v>100</v>
      </c>
      <c r="V18" s="485">
        <f t="shared" si="14"/>
        <v>-100</v>
      </c>
      <c r="W18" s="155">
        <f t="shared" si="27"/>
        <v>3350</v>
      </c>
      <c r="X18" s="179">
        <f t="shared" si="28"/>
        <v>-41.931475141471068</v>
      </c>
      <c r="Y18" s="180">
        <f t="shared" si="29"/>
        <v>-144.91743197630936</v>
      </c>
      <c r="Z18" s="158">
        <f>Risk_NC!I34</f>
        <v>0</v>
      </c>
      <c r="AA18" s="423">
        <f>Risk_NC!J34</f>
        <v>100</v>
      </c>
      <c r="AB18" s="159">
        <f>Risk_NC!K34</f>
        <v>0</v>
      </c>
      <c r="AC18" s="421">
        <f t="shared" si="15"/>
        <v>0</v>
      </c>
      <c r="AD18" s="423">
        <f t="shared" si="16"/>
        <v>-100</v>
      </c>
      <c r="AE18" s="159">
        <f t="shared" si="1"/>
        <v>0</v>
      </c>
      <c r="AF18" s="433">
        <f t="shared" si="2"/>
        <v>-100</v>
      </c>
      <c r="AG18" s="424">
        <f t="shared" si="17"/>
        <v>50</v>
      </c>
      <c r="AH18" s="171">
        <f t="shared" si="18"/>
        <v>100</v>
      </c>
      <c r="AI18" s="434">
        <f t="shared" si="3"/>
        <v>0</v>
      </c>
      <c r="AJ18" s="202">
        <f>CA!$E$5</f>
        <v>0.44624660934359561</v>
      </c>
      <c r="AK18" s="212">
        <f>CA!$E$28</f>
        <v>5.3863715857769889E-2</v>
      </c>
      <c r="AL18" s="213">
        <f>CA!$E$29</f>
        <v>0.4047337067749931</v>
      </c>
      <c r="AM18" s="443">
        <f>CA!$E$6</f>
        <v>9.5155968023640194E-2</v>
      </c>
      <c r="AN18" s="215">
        <f t="shared" si="4"/>
        <v>-41.931475141471068</v>
      </c>
      <c r="AO18" s="209">
        <f t="shared" si="19"/>
        <v>1504.722851602347</v>
      </c>
      <c r="AP18" s="429">
        <f t="shared" si="20"/>
        <v>455.22359930000238</v>
      </c>
      <c r="AQ18" s="429">
        <f t="shared" si="21"/>
        <v>8153.1758170217008</v>
      </c>
      <c r="AR18" s="451">
        <f t="shared" si="22"/>
        <v>167.3078482766677</v>
      </c>
      <c r="AS18" s="448">
        <f t="shared" si="23"/>
        <v>10280.430116200718</v>
      </c>
      <c r="AT18" s="139"/>
      <c r="AU18" s="59" t="str">
        <f t="shared" si="24"/>
        <v>P</v>
      </c>
      <c r="AV18" s="51" t="str">
        <f t="shared" si="30"/>
        <v>BB</v>
      </c>
      <c r="AW18" s="385" t="str">
        <f>IF(C18="","",IF(LEN(AV18)&lt;2,"",LOOKUP(AV18,'Betting Systems'!$B$4:$B$7,'Betting Systems'!$C$4:$C$7)))</f>
        <v>B</v>
      </c>
      <c r="AX18" s="31">
        <f t="shared" si="32"/>
        <v>1</v>
      </c>
      <c r="AY18" s="51" t="str">
        <f t="shared" si="33"/>
        <v>BBB</v>
      </c>
      <c r="AZ18" s="385" t="str">
        <f>IF($C18="","",IF(LEN(AY18)&lt;3,"",LOOKUP(AY18,'Betting Systems'!$E$4:$E$11,'Betting Systems'!$F$4:$F$11)))</f>
        <v>B</v>
      </c>
      <c r="BA18" s="52">
        <f t="shared" si="34"/>
        <v>1</v>
      </c>
      <c r="BB18" s="126" t="str">
        <f t="shared" si="36"/>
        <v>BBBBB</v>
      </c>
      <c r="BC18" s="123" t="str">
        <f>IF($C18="","",IF(LEN(BB18)&lt;5,"",LOOKUP(BB18,'Betting Systems'!$H$4:$H$35,'Betting Systems'!$I$4:$I$35)))</f>
        <v>B</v>
      </c>
      <c r="BD18" s="125">
        <f t="shared" si="35"/>
        <v>1</v>
      </c>
      <c r="BF18" s="51">
        <f t="shared" si="31"/>
        <v>28</v>
      </c>
      <c r="BG18" s="385">
        <f t="shared" si="25"/>
        <v>24</v>
      </c>
      <c r="BH18" s="385">
        <f t="shared" si="25"/>
        <v>23</v>
      </c>
      <c r="BI18" s="385">
        <f t="shared" si="25"/>
        <v>29</v>
      </c>
      <c r="BJ18" s="385">
        <f t="shared" si="25"/>
        <v>27</v>
      </c>
      <c r="BK18" s="385">
        <f t="shared" si="25"/>
        <v>29</v>
      </c>
      <c r="BL18" s="385">
        <f t="shared" si="25"/>
        <v>26</v>
      </c>
      <c r="BM18" s="385">
        <f t="shared" si="25"/>
        <v>30</v>
      </c>
      <c r="BN18" s="385">
        <f t="shared" si="25"/>
        <v>30</v>
      </c>
      <c r="BO18" s="31">
        <f t="shared" si="25"/>
        <v>109</v>
      </c>
      <c r="BP18" s="475">
        <v>-1.24604063032678E-2</v>
      </c>
      <c r="BQ18" s="466">
        <v>-1.4313800503913983E-2</v>
      </c>
      <c r="BR18" s="466">
        <v>-0.14585667715688533</v>
      </c>
      <c r="BS18" s="466">
        <v>0.44631739002399423</v>
      </c>
      <c r="BT18" s="466">
        <v>5.3548413614355285E-2</v>
      </c>
      <c r="BU18" s="466">
        <v>0.4052293827129026</v>
      </c>
      <c r="BV18" s="476">
        <v>9.4904813649296371E-2</v>
      </c>
      <c r="BW18" s="339">
        <f t="shared" si="5"/>
        <v>-1.4313800503913983</v>
      </c>
      <c r="BX18" s="343">
        <f t="shared" si="6"/>
        <v>4336.3183754660085</v>
      </c>
      <c r="BY18" s="453">
        <f t="shared" si="7"/>
        <v>141.64555973923899</v>
      </c>
      <c r="BZ18" s="453">
        <f t="shared" si="7"/>
        <v>4169.1315317327735</v>
      </c>
      <c r="CA18" s="453">
        <f t="shared" si="8"/>
        <v>0.19444561817750863</v>
      </c>
      <c r="CB18" s="344">
        <f t="shared" si="26"/>
        <v>8647.289912556198</v>
      </c>
    </row>
    <row r="19" spans="2:80" x14ac:dyDescent="0.25">
      <c r="B19" s="172">
        <v>14</v>
      </c>
      <c r="C19" s="173">
        <f>IF(Risk_NC!C35="","",Risk_NC!C35)</f>
        <v>1</v>
      </c>
      <c r="D19" s="419" t="str">
        <f>IF(Risk_NC!D35="","",Risk_NC!D35)</f>
        <v>J</v>
      </c>
      <c r="E19" s="419">
        <f>IF(Risk_NC!E35="","",Risk_NC!E35)</f>
        <v>9</v>
      </c>
      <c r="F19" s="419">
        <f>IF(Risk_NC!F35="","",Risk_NC!F35)</f>
        <v>5</v>
      </c>
      <c r="G19" s="419">
        <f>IF(Risk_NC!G35="","",Risk_NC!G35)</f>
        <v>3</v>
      </c>
      <c r="H19" s="175" t="str">
        <f>IF(Risk_NC!H35="","",Risk_NC!H35)</f>
        <v/>
      </c>
      <c r="I19" s="417">
        <f t="shared" si="9"/>
        <v>1</v>
      </c>
      <c r="J19" s="174">
        <f t="shared" si="0"/>
        <v>0</v>
      </c>
      <c r="K19" s="174">
        <f t="shared" si="0"/>
        <v>9</v>
      </c>
      <c r="L19" s="174">
        <f t="shared" si="0"/>
        <v>5</v>
      </c>
      <c r="M19" s="174">
        <f t="shared" si="0"/>
        <v>3</v>
      </c>
      <c r="N19" s="175" t="str">
        <f t="shared" si="0"/>
        <v/>
      </c>
      <c r="O19" s="176">
        <f t="shared" si="10"/>
        <v>0</v>
      </c>
      <c r="P19" s="177">
        <f t="shared" si="10"/>
        <v>5</v>
      </c>
      <c r="Q19" s="465">
        <f t="shared" si="11"/>
        <v>3</v>
      </c>
      <c r="R19" s="464">
        <f t="shared" si="12"/>
        <v>5</v>
      </c>
      <c r="S19" s="417" t="str">
        <f t="shared" si="13"/>
        <v>B</v>
      </c>
      <c r="T19" s="167" t="str">
        <f>Risk_NC!Q35</f>
        <v>B</v>
      </c>
      <c r="U19" s="485">
        <f>IF(C19="","",SUM(Risk_NC!I35:K35))</f>
        <v>100</v>
      </c>
      <c r="V19" s="485">
        <f t="shared" si="14"/>
        <v>100</v>
      </c>
      <c r="W19" s="155">
        <f t="shared" si="27"/>
        <v>3450</v>
      </c>
      <c r="X19" s="179">
        <f t="shared" si="28"/>
        <v>-41.931475141471068</v>
      </c>
      <c r="Y19" s="180">
        <f t="shared" si="29"/>
        <v>-186.84890711778041</v>
      </c>
      <c r="Z19" s="158">
        <f>Risk_NC!I35</f>
        <v>0</v>
      </c>
      <c r="AA19" s="423">
        <f>Risk_NC!J35</f>
        <v>100</v>
      </c>
      <c r="AB19" s="159">
        <f>Risk_NC!K35</f>
        <v>0</v>
      </c>
      <c r="AC19" s="421">
        <f t="shared" si="15"/>
        <v>0</v>
      </c>
      <c r="AD19" s="423">
        <f t="shared" si="16"/>
        <v>100</v>
      </c>
      <c r="AE19" s="159">
        <f t="shared" si="1"/>
        <v>0</v>
      </c>
      <c r="AF19" s="433">
        <f t="shared" si="2"/>
        <v>-100</v>
      </c>
      <c r="AG19" s="424">
        <f t="shared" si="17"/>
        <v>50</v>
      </c>
      <c r="AH19" s="171">
        <f t="shared" si="18"/>
        <v>100</v>
      </c>
      <c r="AI19" s="434">
        <f t="shared" si="3"/>
        <v>0</v>
      </c>
      <c r="AJ19" s="202">
        <f>CA!$E$5</f>
        <v>0.44624660934359561</v>
      </c>
      <c r="AK19" s="212">
        <f>CA!$E$28</f>
        <v>5.3863715857769889E-2</v>
      </c>
      <c r="AL19" s="213">
        <f>CA!$E$29</f>
        <v>0.4047337067749931</v>
      </c>
      <c r="AM19" s="443">
        <f>CA!$E$6</f>
        <v>9.5155968023640194E-2</v>
      </c>
      <c r="AN19" s="215">
        <f t="shared" si="4"/>
        <v>-41.931475141471068</v>
      </c>
      <c r="AO19" s="209">
        <f t="shared" si="19"/>
        <v>1504.722851602347</v>
      </c>
      <c r="AP19" s="429">
        <f t="shared" si="20"/>
        <v>455.22359930000238</v>
      </c>
      <c r="AQ19" s="429">
        <f t="shared" si="21"/>
        <v>8153.1758170217008</v>
      </c>
      <c r="AR19" s="451">
        <f t="shared" si="22"/>
        <v>167.3078482766677</v>
      </c>
      <c r="AS19" s="448">
        <f t="shared" si="23"/>
        <v>10280.430116200718</v>
      </c>
      <c r="AT19" s="139"/>
      <c r="AU19" s="59" t="str">
        <f t="shared" si="24"/>
        <v>B</v>
      </c>
      <c r="AV19" s="51" t="str">
        <f t="shared" si="30"/>
        <v>BP</v>
      </c>
      <c r="AW19" s="385" t="str">
        <f>IF(C19="","",IF(LEN(AV19)&lt;2,"",LOOKUP(AV19,'Betting Systems'!$B$4:$B$7,'Betting Systems'!$C$4:$C$7)))</f>
        <v>B</v>
      </c>
      <c r="AX19" s="31">
        <f t="shared" si="32"/>
        <v>1</v>
      </c>
      <c r="AY19" s="51" t="str">
        <f t="shared" si="33"/>
        <v>BBP</v>
      </c>
      <c r="AZ19" s="385" t="str">
        <f>IF($C19="","",IF(LEN(AY19)&lt;3,"",LOOKUP(AY19,'Betting Systems'!$E$4:$E$11,'Betting Systems'!$F$4:$F$11)))</f>
        <v>B</v>
      </c>
      <c r="BA19" s="52">
        <f t="shared" si="34"/>
        <v>1</v>
      </c>
      <c r="BB19" s="126" t="str">
        <f t="shared" si="36"/>
        <v>BBBBP</v>
      </c>
      <c r="BC19" s="123" t="str">
        <f>IF($C19="","",IF(LEN(BB19)&lt;5,"",LOOKUP(BB19,'Betting Systems'!$H$4:$H$35,'Betting Systems'!$I$4:$I$35)))</f>
        <v>B</v>
      </c>
      <c r="BD19" s="125">
        <f t="shared" si="35"/>
        <v>1</v>
      </c>
      <c r="BF19" s="51">
        <f t="shared" si="31"/>
        <v>28</v>
      </c>
      <c r="BG19" s="385">
        <f t="shared" si="25"/>
        <v>24</v>
      </c>
      <c r="BH19" s="385">
        <f t="shared" si="25"/>
        <v>23</v>
      </c>
      <c r="BI19" s="385">
        <f t="shared" si="25"/>
        <v>29</v>
      </c>
      <c r="BJ19" s="385">
        <f t="shared" si="25"/>
        <v>27</v>
      </c>
      <c r="BK19" s="385">
        <f t="shared" si="25"/>
        <v>29</v>
      </c>
      <c r="BL19" s="385">
        <f t="shared" si="25"/>
        <v>26</v>
      </c>
      <c r="BM19" s="385">
        <f t="shared" si="25"/>
        <v>30</v>
      </c>
      <c r="BN19" s="385">
        <f t="shared" si="25"/>
        <v>29</v>
      </c>
      <c r="BO19" s="31">
        <f t="shared" si="25"/>
        <v>106</v>
      </c>
      <c r="BP19" s="475">
        <v>-1.2482598975247413E-2</v>
      </c>
      <c r="BQ19" s="466">
        <v>-1.4293848184937745E-2</v>
      </c>
      <c r="BR19" s="466">
        <v>-0.14583785458605322</v>
      </c>
      <c r="BS19" s="466">
        <v>0.44630524798971627</v>
      </c>
      <c r="BT19" s="466">
        <v>5.3552894320352512E-2</v>
      </c>
      <c r="BU19" s="466">
        <v>0.4052349526446023</v>
      </c>
      <c r="BV19" s="476">
        <v>9.4906905046078349E-2</v>
      </c>
      <c r="BW19" s="339">
        <f t="shared" si="5"/>
        <v>-1.4293848184937745</v>
      </c>
      <c r="BX19" s="343">
        <f t="shared" si="6"/>
        <v>4336.3759552515794</v>
      </c>
      <c r="BY19" s="453">
        <f t="shared" si="7"/>
        <v>141.64642132554977</v>
      </c>
      <c r="BZ19" s="453">
        <f t="shared" si="7"/>
        <v>4169.024816422575</v>
      </c>
      <c r="CA19" s="453">
        <f t="shared" si="8"/>
        <v>0.19390818502388041</v>
      </c>
      <c r="CB19" s="344">
        <f t="shared" si="26"/>
        <v>8647.2411011847271</v>
      </c>
    </row>
    <row r="20" spans="2:80" x14ac:dyDescent="0.25">
      <c r="B20" s="172">
        <v>15</v>
      </c>
      <c r="C20" s="173">
        <f>IF(Risk_NC!C36="","",Risk_NC!C36)</f>
        <v>1</v>
      </c>
      <c r="D20" s="419">
        <f>IF(Risk_NC!D36="","",Risk_NC!D36)</f>
        <v>7</v>
      </c>
      <c r="E20" s="419">
        <f>IF(Risk_NC!E36="","",Risk_NC!E36)</f>
        <v>1</v>
      </c>
      <c r="F20" s="419">
        <f>IF(Risk_NC!F36="","",Risk_NC!F36)</f>
        <v>5</v>
      </c>
      <c r="G20" s="419">
        <f>IF(Risk_NC!G36="","",Risk_NC!G36)</f>
        <v>4</v>
      </c>
      <c r="H20" s="175">
        <f>IF(Risk_NC!H36="","",Risk_NC!H36)</f>
        <v>5</v>
      </c>
      <c r="I20" s="417">
        <f t="shared" si="9"/>
        <v>1</v>
      </c>
      <c r="J20" s="174">
        <f t="shared" si="0"/>
        <v>7</v>
      </c>
      <c r="K20" s="174">
        <f t="shared" si="0"/>
        <v>1</v>
      </c>
      <c r="L20" s="174">
        <f t="shared" si="0"/>
        <v>5</v>
      </c>
      <c r="M20" s="174">
        <f t="shared" si="0"/>
        <v>4</v>
      </c>
      <c r="N20" s="175">
        <f t="shared" si="0"/>
        <v>5</v>
      </c>
      <c r="O20" s="176">
        <f t="shared" si="10"/>
        <v>2</v>
      </c>
      <c r="P20" s="177">
        <f t="shared" si="10"/>
        <v>2</v>
      </c>
      <c r="Q20" s="465">
        <f t="shared" si="11"/>
        <v>6</v>
      </c>
      <c r="R20" s="464">
        <f t="shared" si="12"/>
        <v>7</v>
      </c>
      <c r="S20" s="417" t="str">
        <f t="shared" si="13"/>
        <v>B</v>
      </c>
      <c r="T20" s="167" t="str">
        <f>Risk_NC!Q36</f>
        <v>B</v>
      </c>
      <c r="U20" s="485">
        <f>IF(C20="","",SUM(Risk_NC!I36:K36))</f>
        <v>100</v>
      </c>
      <c r="V20" s="485">
        <f t="shared" si="14"/>
        <v>100</v>
      </c>
      <c r="W20" s="155">
        <f t="shared" si="27"/>
        <v>3550</v>
      </c>
      <c r="X20" s="179">
        <f t="shared" si="28"/>
        <v>-41.931475141471068</v>
      </c>
      <c r="Y20" s="180">
        <f t="shared" si="29"/>
        <v>-228.7803822592515</v>
      </c>
      <c r="Z20" s="158">
        <f>Risk_NC!I36</f>
        <v>0</v>
      </c>
      <c r="AA20" s="423">
        <f>Risk_NC!J36</f>
        <v>100</v>
      </c>
      <c r="AB20" s="159">
        <f>Risk_NC!K36</f>
        <v>0</v>
      </c>
      <c r="AC20" s="421">
        <f t="shared" si="15"/>
        <v>0</v>
      </c>
      <c r="AD20" s="423">
        <f t="shared" si="16"/>
        <v>100</v>
      </c>
      <c r="AE20" s="159">
        <f t="shared" si="1"/>
        <v>0</v>
      </c>
      <c r="AF20" s="433">
        <f t="shared" si="2"/>
        <v>-100</v>
      </c>
      <c r="AG20" s="424">
        <f t="shared" si="17"/>
        <v>50</v>
      </c>
      <c r="AH20" s="171">
        <f t="shared" si="18"/>
        <v>100</v>
      </c>
      <c r="AI20" s="434">
        <f t="shared" si="3"/>
        <v>0</v>
      </c>
      <c r="AJ20" s="202">
        <f>CA!$E$5</f>
        <v>0.44624660934359561</v>
      </c>
      <c r="AK20" s="212">
        <f>CA!$E$28</f>
        <v>5.3863715857769889E-2</v>
      </c>
      <c r="AL20" s="213">
        <f>CA!$E$29</f>
        <v>0.4047337067749931</v>
      </c>
      <c r="AM20" s="443">
        <f>CA!$E$6</f>
        <v>9.5155968023640194E-2</v>
      </c>
      <c r="AN20" s="215">
        <f t="shared" si="4"/>
        <v>-41.931475141471068</v>
      </c>
      <c r="AO20" s="209">
        <f t="shared" si="19"/>
        <v>1504.722851602347</v>
      </c>
      <c r="AP20" s="429">
        <f t="shared" si="20"/>
        <v>455.22359930000238</v>
      </c>
      <c r="AQ20" s="429">
        <f t="shared" si="21"/>
        <v>8153.1758170217008</v>
      </c>
      <c r="AR20" s="451">
        <f t="shared" si="22"/>
        <v>167.3078482766677</v>
      </c>
      <c r="AS20" s="448">
        <f t="shared" si="23"/>
        <v>10280.430116200718</v>
      </c>
      <c r="AT20" s="139"/>
      <c r="AU20" s="59" t="str">
        <f t="shared" si="24"/>
        <v>B</v>
      </c>
      <c r="AV20" s="51" t="str">
        <f t="shared" si="30"/>
        <v>PB</v>
      </c>
      <c r="AW20" s="385" t="str">
        <f>IF(C20="","",IF(LEN(AV20)&lt;2,"",LOOKUP(AV20,'Betting Systems'!$B$4:$B$7,'Betting Systems'!$C$4:$C$7)))</f>
        <v>P</v>
      </c>
      <c r="AX20" s="31">
        <f t="shared" si="32"/>
        <v>0</v>
      </c>
      <c r="AY20" s="51" t="str">
        <f t="shared" si="33"/>
        <v>BPB</v>
      </c>
      <c r="AZ20" s="385" t="str">
        <f>IF($C20="","",IF(LEN(AY20)&lt;3,"",LOOKUP(AY20,'Betting Systems'!$E$4:$E$11,'Betting Systems'!$F$4:$F$11)))</f>
        <v>B</v>
      </c>
      <c r="BA20" s="52">
        <f t="shared" si="34"/>
        <v>1</v>
      </c>
      <c r="BB20" s="126" t="str">
        <f t="shared" si="36"/>
        <v>BBBPB</v>
      </c>
      <c r="BC20" s="123" t="str">
        <f>IF($C20="","",IF(LEN(BB20)&lt;5,"",LOOKUP(BB20,'Betting Systems'!$H$4:$H$35,'Betting Systems'!$I$4:$I$35)))</f>
        <v/>
      </c>
      <c r="BD20" s="125" t="str">
        <f t="shared" si="35"/>
        <v/>
      </c>
      <c r="BF20" s="51">
        <f t="shared" si="31"/>
        <v>27</v>
      </c>
      <c r="BG20" s="385">
        <f t="shared" si="25"/>
        <v>24</v>
      </c>
      <c r="BH20" s="385">
        <f t="shared" si="25"/>
        <v>22</v>
      </c>
      <c r="BI20" s="385">
        <f t="shared" si="25"/>
        <v>29</v>
      </c>
      <c r="BJ20" s="385">
        <f t="shared" si="25"/>
        <v>26</v>
      </c>
      <c r="BK20" s="385">
        <f t="shared" si="25"/>
        <v>29</v>
      </c>
      <c r="BL20" s="385">
        <f t="shared" si="25"/>
        <v>26</v>
      </c>
      <c r="BM20" s="385">
        <f t="shared" si="25"/>
        <v>30</v>
      </c>
      <c r="BN20" s="385">
        <f t="shared" si="25"/>
        <v>28</v>
      </c>
      <c r="BO20" s="31">
        <f t="shared" si="25"/>
        <v>105</v>
      </c>
      <c r="BP20" s="475">
        <v>-1.2502381339924925E-2</v>
      </c>
      <c r="BQ20" s="466">
        <v>-1.4277828182708183E-2</v>
      </c>
      <c r="BR20" s="466">
        <v>-0.14579724535389516</v>
      </c>
      <c r="BS20" s="466">
        <v>0.44629310073894179</v>
      </c>
      <c r="BT20" s="466">
        <v>5.3560419045248435E-2</v>
      </c>
      <c r="BU20" s="466">
        <v>0.4052350630336094</v>
      </c>
      <c r="BV20" s="476">
        <v>9.4911417182989163E-2</v>
      </c>
      <c r="BW20" s="339">
        <f t="shared" si="5"/>
        <v>-1.4277828182708183</v>
      </c>
      <c r="BX20" s="343">
        <f t="shared" si="6"/>
        <v>4336.3988801085561</v>
      </c>
      <c r="BY20" s="453">
        <f t="shared" si="7"/>
        <v>141.6574985484412</v>
      </c>
      <c r="BZ20" s="453">
        <f t="shared" si="7"/>
        <v>4168.8942599284755</v>
      </c>
      <c r="CA20" s="453">
        <f t="shared" si="8"/>
        <v>0.19348297701224171</v>
      </c>
      <c r="CB20" s="344">
        <f t="shared" si="26"/>
        <v>8647.1441215624855</v>
      </c>
    </row>
    <row r="21" spans="2:80" x14ac:dyDescent="0.25">
      <c r="B21" s="172">
        <v>16</v>
      </c>
      <c r="C21" s="173" t="str">
        <f>IF(Risk_NC!C37="","",Risk_NC!C37)</f>
        <v>J</v>
      </c>
      <c r="D21" s="419">
        <f>IF(Risk_NC!D37="","",Risk_NC!D37)</f>
        <v>7</v>
      </c>
      <c r="E21" s="419">
        <f>IF(Risk_NC!E37="","",Risk_NC!E37)</f>
        <v>4</v>
      </c>
      <c r="F21" s="419">
        <f>IF(Risk_NC!F37="","",Risk_NC!F37)</f>
        <v>9</v>
      </c>
      <c r="G21" s="419">
        <f>IF(Risk_NC!G37="","",Risk_NC!G37)</f>
        <v>1</v>
      </c>
      <c r="H21" s="175" t="str">
        <f>IF(Risk_NC!H37="","",Risk_NC!H37)</f>
        <v/>
      </c>
      <c r="I21" s="417">
        <f t="shared" si="9"/>
        <v>0</v>
      </c>
      <c r="J21" s="174">
        <f t="shared" si="0"/>
        <v>7</v>
      </c>
      <c r="K21" s="174">
        <f t="shared" si="0"/>
        <v>4</v>
      </c>
      <c r="L21" s="174">
        <f t="shared" si="0"/>
        <v>9</v>
      </c>
      <c r="M21" s="174">
        <f t="shared" si="0"/>
        <v>1</v>
      </c>
      <c r="N21" s="175" t="str">
        <f t="shared" si="0"/>
        <v/>
      </c>
      <c r="O21" s="176">
        <f t="shared" si="10"/>
        <v>4</v>
      </c>
      <c r="P21" s="177">
        <f t="shared" si="10"/>
        <v>6</v>
      </c>
      <c r="Q21" s="465">
        <f t="shared" si="11"/>
        <v>5</v>
      </c>
      <c r="R21" s="464">
        <f t="shared" si="12"/>
        <v>6</v>
      </c>
      <c r="S21" s="417" t="str">
        <f t="shared" si="13"/>
        <v>B</v>
      </c>
      <c r="T21" s="167" t="str">
        <f>Risk_NC!Q37</f>
        <v>B</v>
      </c>
      <c r="U21" s="485">
        <f>IF(C21="","",SUM(Risk_NC!I37:K37))</f>
        <v>100</v>
      </c>
      <c r="V21" s="485">
        <f t="shared" si="14"/>
        <v>50</v>
      </c>
      <c r="W21" s="155">
        <f t="shared" si="27"/>
        <v>3600</v>
      </c>
      <c r="X21" s="179">
        <f t="shared" si="28"/>
        <v>-41.931475141471068</v>
      </c>
      <c r="Y21" s="180">
        <f t="shared" si="29"/>
        <v>-270.71185740072258</v>
      </c>
      <c r="Z21" s="158">
        <f>Risk_NC!I37</f>
        <v>0</v>
      </c>
      <c r="AA21" s="423">
        <f>Risk_NC!J37</f>
        <v>100</v>
      </c>
      <c r="AB21" s="159">
        <f>Risk_NC!K37</f>
        <v>0</v>
      </c>
      <c r="AC21" s="421">
        <f t="shared" si="15"/>
        <v>0</v>
      </c>
      <c r="AD21" s="423">
        <f t="shared" si="16"/>
        <v>50</v>
      </c>
      <c r="AE21" s="159">
        <f t="shared" si="1"/>
        <v>0</v>
      </c>
      <c r="AF21" s="433">
        <f t="shared" si="2"/>
        <v>-100</v>
      </c>
      <c r="AG21" s="424">
        <f t="shared" si="17"/>
        <v>50</v>
      </c>
      <c r="AH21" s="171">
        <f t="shared" si="18"/>
        <v>100</v>
      </c>
      <c r="AI21" s="434">
        <f t="shared" si="3"/>
        <v>0</v>
      </c>
      <c r="AJ21" s="202">
        <f>CA!$E$5</f>
        <v>0.44624660934359561</v>
      </c>
      <c r="AK21" s="212">
        <f>CA!$E$28</f>
        <v>5.3863715857769889E-2</v>
      </c>
      <c r="AL21" s="213">
        <f>CA!$E$29</f>
        <v>0.4047337067749931</v>
      </c>
      <c r="AM21" s="443">
        <f>CA!$E$6</f>
        <v>9.5155968023640194E-2</v>
      </c>
      <c r="AN21" s="215">
        <f t="shared" si="4"/>
        <v>-41.931475141471068</v>
      </c>
      <c r="AO21" s="209">
        <f t="shared" si="19"/>
        <v>1504.722851602347</v>
      </c>
      <c r="AP21" s="429">
        <f t="shared" si="20"/>
        <v>455.22359930000238</v>
      </c>
      <c r="AQ21" s="429">
        <f t="shared" si="21"/>
        <v>8153.1758170217008</v>
      </c>
      <c r="AR21" s="451">
        <f t="shared" si="22"/>
        <v>167.3078482766677</v>
      </c>
      <c r="AS21" s="448">
        <f t="shared" si="23"/>
        <v>10280.430116200718</v>
      </c>
      <c r="AT21" s="139"/>
      <c r="AU21" s="59" t="str">
        <f t="shared" si="24"/>
        <v>B</v>
      </c>
      <c r="AV21" s="51" t="str">
        <f t="shared" si="30"/>
        <v>BB</v>
      </c>
      <c r="AW21" s="385" t="str">
        <f>IF(C21="","",IF(LEN(AV21)&lt;2,"",LOOKUP(AV21,'Betting Systems'!$B$4:$B$7,'Betting Systems'!$C$4:$C$7)))</f>
        <v>B</v>
      </c>
      <c r="AX21" s="31">
        <f t="shared" si="32"/>
        <v>1</v>
      </c>
      <c r="AY21" s="51" t="str">
        <f t="shared" si="33"/>
        <v>PBB</v>
      </c>
      <c r="AZ21" s="385" t="str">
        <f>IF($C21="","",IF(LEN(AY21)&lt;3,"",LOOKUP(AY21,'Betting Systems'!$E$4:$E$11,'Betting Systems'!$F$4:$F$11)))</f>
        <v>P</v>
      </c>
      <c r="BA21" s="52">
        <f t="shared" si="34"/>
        <v>0</v>
      </c>
      <c r="BB21" s="126" t="str">
        <f t="shared" si="36"/>
        <v>BBPBB</v>
      </c>
      <c r="BC21" s="123" t="str">
        <f>IF($C21="","",IF(LEN(BB21)&lt;5,"",LOOKUP(BB21,'Betting Systems'!$H$4:$H$35,'Betting Systems'!$I$4:$I$35)))</f>
        <v>P</v>
      </c>
      <c r="BD21" s="125">
        <f t="shared" si="35"/>
        <v>0</v>
      </c>
      <c r="BF21" s="51">
        <f t="shared" si="31"/>
        <v>25</v>
      </c>
      <c r="BG21" s="385">
        <f t="shared" si="25"/>
        <v>24</v>
      </c>
      <c r="BH21" s="385">
        <f t="shared" si="25"/>
        <v>22</v>
      </c>
      <c r="BI21" s="385">
        <f t="shared" si="25"/>
        <v>28</v>
      </c>
      <c r="BJ21" s="385">
        <f t="shared" si="25"/>
        <v>24</v>
      </c>
      <c r="BK21" s="385">
        <f t="shared" si="25"/>
        <v>29</v>
      </c>
      <c r="BL21" s="385">
        <f t="shared" si="25"/>
        <v>25</v>
      </c>
      <c r="BM21" s="385">
        <f t="shared" si="25"/>
        <v>30</v>
      </c>
      <c r="BN21" s="385">
        <f t="shared" si="25"/>
        <v>28</v>
      </c>
      <c r="BO21" s="31">
        <f t="shared" si="25"/>
        <v>105</v>
      </c>
      <c r="BP21" s="475">
        <v>-1.2517015814999276E-2</v>
      </c>
      <c r="BQ21" s="466">
        <v>-1.4271073251442376E-2</v>
      </c>
      <c r="BR21" s="466">
        <v>-0.14581216756244494</v>
      </c>
      <c r="BS21" s="466">
        <v>0.44628661251309493</v>
      </c>
      <c r="BT21" s="466">
        <v>5.3576178132864041E-2</v>
      </c>
      <c r="BU21" s="466">
        <v>0.40522745019522055</v>
      </c>
      <c r="BV21" s="476">
        <v>9.4909759159843024E-2</v>
      </c>
      <c r="BW21" s="339">
        <f t="shared" si="5"/>
        <v>-1.4271073251442377</v>
      </c>
      <c r="BX21" s="343">
        <f t="shared" si="6"/>
        <v>4336.3952694414629</v>
      </c>
      <c r="BY21" s="453">
        <f t="shared" si="7"/>
        <v>141.69545609538537</v>
      </c>
      <c r="BZ21" s="453">
        <f t="shared" si="7"/>
        <v>4168.7604149935096</v>
      </c>
      <c r="CA21" s="453">
        <f t="shared" si="8"/>
        <v>0.19329656747848956</v>
      </c>
      <c r="CB21" s="344">
        <f t="shared" si="26"/>
        <v>8647.0444370978366</v>
      </c>
    </row>
    <row r="22" spans="2:80" x14ac:dyDescent="0.25">
      <c r="B22" s="172">
        <v>17</v>
      </c>
      <c r="C22" s="173">
        <f>IF(Risk_NC!C38="","",Risk_NC!C38)</f>
        <v>5</v>
      </c>
      <c r="D22" s="419">
        <f>IF(Risk_NC!D38="","",Risk_NC!D38)</f>
        <v>2</v>
      </c>
      <c r="E22" s="419">
        <f>IF(Risk_NC!E38="","",Risk_NC!E38)</f>
        <v>6</v>
      </c>
      <c r="F22" s="419">
        <f>IF(Risk_NC!F38="","",Risk_NC!F38)</f>
        <v>4</v>
      </c>
      <c r="G22" s="419">
        <f>IF(Risk_NC!G38="","",Risk_NC!G38)</f>
        <v>1</v>
      </c>
      <c r="H22" s="175" t="str">
        <f>IF(Risk_NC!H38="","",Risk_NC!H38)</f>
        <v/>
      </c>
      <c r="I22" s="417">
        <f t="shared" si="9"/>
        <v>5</v>
      </c>
      <c r="J22" s="174">
        <f t="shared" si="9"/>
        <v>2</v>
      </c>
      <c r="K22" s="174">
        <f t="shared" si="9"/>
        <v>6</v>
      </c>
      <c r="L22" s="174">
        <f t="shared" si="9"/>
        <v>4</v>
      </c>
      <c r="M22" s="174">
        <f t="shared" si="9"/>
        <v>1</v>
      </c>
      <c r="N22" s="175" t="str">
        <f t="shared" si="9"/>
        <v/>
      </c>
      <c r="O22" s="176">
        <f t="shared" si="10"/>
        <v>1</v>
      </c>
      <c r="P22" s="177">
        <f t="shared" si="10"/>
        <v>6</v>
      </c>
      <c r="Q22" s="465">
        <f t="shared" si="11"/>
        <v>2</v>
      </c>
      <c r="R22" s="464">
        <f t="shared" si="12"/>
        <v>6</v>
      </c>
      <c r="S22" s="417" t="str">
        <f t="shared" si="13"/>
        <v>B</v>
      </c>
      <c r="T22" s="167" t="str">
        <f>Risk_NC!Q38</f>
        <v>B</v>
      </c>
      <c r="U22" s="485">
        <f>IF(C22="","",SUM(Risk_NC!I38:K38))</f>
        <v>100</v>
      </c>
      <c r="V22" s="485">
        <f t="shared" si="14"/>
        <v>50</v>
      </c>
      <c r="W22" s="155">
        <f t="shared" si="27"/>
        <v>3650</v>
      </c>
      <c r="X22" s="179">
        <f t="shared" si="28"/>
        <v>-41.931475141471068</v>
      </c>
      <c r="Y22" s="180">
        <f t="shared" si="29"/>
        <v>-312.64333254219366</v>
      </c>
      <c r="Z22" s="158">
        <f>Risk_NC!I38</f>
        <v>0</v>
      </c>
      <c r="AA22" s="423">
        <f>Risk_NC!J38</f>
        <v>100</v>
      </c>
      <c r="AB22" s="159">
        <f>Risk_NC!K38</f>
        <v>0</v>
      </c>
      <c r="AC22" s="421">
        <f t="shared" si="15"/>
        <v>0</v>
      </c>
      <c r="AD22" s="423">
        <f t="shared" si="16"/>
        <v>50</v>
      </c>
      <c r="AE22" s="159">
        <f t="shared" si="1"/>
        <v>0</v>
      </c>
      <c r="AF22" s="433">
        <f t="shared" si="2"/>
        <v>-100</v>
      </c>
      <c r="AG22" s="424">
        <f t="shared" si="17"/>
        <v>50</v>
      </c>
      <c r="AH22" s="171">
        <f t="shared" si="18"/>
        <v>100</v>
      </c>
      <c r="AI22" s="434">
        <f t="shared" si="3"/>
        <v>0</v>
      </c>
      <c r="AJ22" s="202">
        <f>CA!$E$5</f>
        <v>0.44624660934359561</v>
      </c>
      <c r="AK22" s="212">
        <f>CA!$E$28</f>
        <v>5.3863715857769889E-2</v>
      </c>
      <c r="AL22" s="213">
        <f>CA!$E$29</f>
        <v>0.4047337067749931</v>
      </c>
      <c r="AM22" s="443">
        <f>CA!$E$6</f>
        <v>9.5155968023640194E-2</v>
      </c>
      <c r="AN22" s="215">
        <f t="shared" si="4"/>
        <v>-41.931475141471068</v>
      </c>
      <c r="AO22" s="209">
        <f t="shared" si="19"/>
        <v>1504.722851602347</v>
      </c>
      <c r="AP22" s="429">
        <f t="shared" si="20"/>
        <v>455.22359930000238</v>
      </c>
      <c r="AQ22" s="429">
        <f t="shared" si="21"/>
        <v>8153.1758170217008</v>
      </c>
      <c r="AR22" s="451">
        <f t="shared" si="22"/>
        <v>167.3078482766677</v>
      </c>
      <c r="AS22" s="448">
        <f t="shared" si="23"/>
        <v>10280.430116200718</v>
      </c>
      <c r="AT22" s="139"/>
      <c r="AU22" s="59" t="str">
        <f t="shared" si="24"/>
        <v>B</v>
      </c>
      <c r="AV22" s="51" t="str">
        <f t="shared" si="30"/>
        <v>BB</v>
      </c>
      <c r="AW22" s="385" t="str">
        <f>IF(C22="","",IF(LEN(AV22)&lt;2,"",LOOKUP(AV22,'Betting Systems'!$B$4:$B$7,'Betting Systems'!$C$4:$C$7)))</f>
        <v>B</v>
      </c>
      <c r="AX22" s="31">
        <f t="shared" si="32"/>
        <v>1</v>
      </c>
      <c r="AY22" s="51" t="str">
        <f t="shared" si="33"/>
        <v>BBB</v>
      </c>
      <c r="AZ22" s="385" t="str">
        <f>IF($C22="","",IF(LEN(AY22)&lt;3,"",LOOKUP(AY22,'Betting Systems'!$E$4:$E$11,'Betting Systems'!$F$4:$F$11)))</f>
        <v>B</v>
      </c>
      <c r="BA22" s="52">
        <f t="shared" si="34"/>
        <v>1</v>
      </c>
      <c r="BB22" s="126" t="str">
        <f t="shared" si="36"/>
        <v>BPBBB</v>
      </c>
      <c r="BC22" s="123" t="str">
        <f>IF($C22="","",IF(LEN(BB22)&lt;5,"",LOOKUP(BB22,'Betting Systems'!$H$4:$H$35,'Betting Systems'!$I$4:$I$35)))</f>
        <v>B</v>
      </c>
      <c r="BD22" s="125">
        <f t="shared" si="35"/>
        <v>1</v>
      </c>
      <c r="BF22" s="51">
        <f t="shared" si="31"/>
        <v>24</v>
      </c>
      <c r="BG22" s="385">
        <f t="shared" si="25"/>
        <v>24</v>
      </c>
      <c r="BH22" s="385">
        <f t="shared" si="25"/>
        <v>22</v>
      </c>
      <c r="BI22" s="385">
        <f t="shared" si="25"/>
        <v>27</v>
      </c>
      <c r="BJ22" s="385">
        <f t="shared" si="25"/>
        <v>24</v>
      </c>
      <c r="BK22" s="385">
        <f t="shared" si="25"/>
        <v>29</v>
      </c>
      <c r="BL22" s="385">
        <f t="shared" si="25"/>
        <v>24</v>
      </c>
      <c r="BM22" s="385">
        <f t="shared" si="25"/>
        <v>30</v>
      </c>
      <c r="BN22" s="385">
        <f t="shared" si="25"/>
        <v>27</v>
      </c>
      <c r="BO22" s="31">
        <f t="shared" si="25"/>
        <v>104</v>
      </c>
      <c r="BP22" s="475">
        <v>-1.253210099669471E-2</v>
      </c>
      <c r="BQ22" s="466">
        <v>-1.4268940952787098E-2</v>
      </c>
      <c r="BR22" s="466">
        <v>-0.14583559382143474</v>
      </c>
      <c r="BS22" s="466">
        <v>0.44628037138103355</v>
      </c>
      <c r="BT22" s="466">
        <v>5.3602083898944893E-2</v>
      </c>
      <c r="BU22" s="466">
        <v>0.405210388478774</v>
      </c>
      <c r="BV22" s="476">
        <v>9.4907156242165891E-2</v>
      </c>
      <c r="BW22" s="339">
        <f t="shared" si="5"/>
        <v>-1.4268940952787099</v>
      </c>
      <c r="BX22" s="343">
        <f t="shared" si="6"/>
        <v>4336.3533872360695</v>
      </c>
      <c r="BY22" s="453">
        <f t="shared" si="7"/>
        <v>141.76279472553009</v>
      </c>
      <c r="BZ22" s="453">
        <f t="shared" si="7"/>
        <v>4168.5673661149558</v>
      </c>
      <c r="CA22" s="453">
        <f t="shared" si="8"/>
        <v>0.19323350974304909</v>
      </c>
      <c r="CB22" s="344">
        <f t="shared" si="26"/>
        <v>8646.8767815862975</v>
      </c>
    </row>
    <row r="23" spans="2:80" x14ac:dyDescent="0.25">
      <c r="B23" s="172">
        <v>18</v>
      </c>
      <c r="C23" s="173" t="str">
        <f>IF(Risk_NC!C39="","",Risk_NC!C39)</f>
        <v>J</v>
      </c>
      <c r="D23" s="419" t="str">
        <f>IF(Risk_NC!D39="","",Risk_NC!D39)</f>
        <v>K</v>
      </c>
      <c r="E23" s="419">
        <f>IF(Risk_NC!E39="","",Risk_NC!E39)</f>
        <v>1</v>
      </c>
      <c r="F23" s="419">
        <f>IF(Risk_NC!F39="","",Risk_NC!F39)</f>
        <v>0</v>
      </c>
      <c r="G23" s="419">
        <f>IF(Risk_NC!G39="","",Risk_NC!G39)</f>
        <v>9</v>
      </c>
      <c r="H23" s="175" t="str">
        <f>IF(Risk_NC!H39="","",Risk_NC!H39)</f>
        <v>K</v>
      </c>
      <c r="I23" s="417">
        <f t="shared" si="9"/>
        <v>0</v>
      </c>
      <c r="J23" s="174">
        <f t="shared" si="9"/>
        <v>0</v>
      </c>
      <c r="K23" s="174">
        <f t="shared" si="9"/>
        <v>1</v>
      </c>
      <c r="L23" s="174">
        <f t="shared" si="9"/>
        <v>0</v>
      </c>
      <c r="M23" s="174">
        <f t="shared" si="9"/>
        <v>9</v>
      </c>
      <c r="N23" s="175">
        <f t="shared" si="9"/>
        <v>0</v>
      </c>
      <c r="O23" s="176">
        <f t="shared" si="10"/>
        <v>1</v>
      </c>
      <c r="P23" s="177">
        <f t="shared" si="10"/>
        <v>0</v>
      </c>
      <c r="Q23" s="465">
        <f t="shared" si="11"/>
        <v>0</v>
      </c>
      <c r="R23" s="464">
        <f t="shared" si="12"/>
        <v>0</v>
      </c>
      <c r="S23" s="417" t="str">
        <f t="shared" si="13"/>
        <v>T</v>
      </c>
      <c r="T23" s="167" t="str">
        <f>Risk_NC!Q39</f>
        <v>B</v>
      </c>
      <c r="U23" s="485">
        <f>IF(C23="","",SUM(Risk_NC!I39:K39))</f>
        <v>100</v>
      </c>
      <c r="V23" s="485">
        <f t="shared" si="14"/>
        <v>0</v>
      </c>
      <c r="W23" s="155">
        <f t="shared" si="27"/>
        <v>3650</v>
      </c>
      <c r="X23" s="179">
        <f t="shared" si="28"/>
        <v>-41.931475141471068</v>
      </c>
      <c r="Y23" s="180">
        <f t="shared" si="29"/>
        <v>-354.57480768366474</v>
      </c>
      <c r="Z23" s="158">
        <f>Risk_NC!I39</f>
        <v>0</v>
      </c>
      <c r="AA23" s="423">
        <f>Risk_NC!J39</f>
        <v>100</v>
      </c>
      <c r="AB23" s="159">
        <f>Risk_NC!K39</f>
        <v>0</v>
      </c>
      <c r="AC23" s="421">
        <f t="shared" si="15"/>
        <v>0</v>
      </c>
      <c r="AD23" s="423">
        <f t="shared" si="16"/>
        <v>0</v>
      </c>
      <c r="AE23" s="159">
        <f t="shared" si="1"/>
        <v>0</v>
      </c>
      <c r="AF23" s="433">
        <f t="shared" si="2"/>
        <v>-100</v>
      </c>
      <c r="AG23" s="424">
        <f t="shared" si="17"/>
        <v>50</v>
      </c>
      <c r="AH23" s="171">
        <f t="shared" si="18"/>
        <v>100</v>
      </c>
      <c r="AI23" s="434">
        <f t="shared" si="3"/>
        <v>0</v>
      </c>
      <c r="AJ23" s="202">
        <f>CA!$E$5</f>
        <v>0.44624660934359561</v>
      </c>
      <c r="AK23" s="212">
        <f>CA!$E$28</f>
        <v>5.3863715857769889E-2</v>
      </c>
      <c r="AL23" s="213">
        <f>CA!$E$29</f>
        <v>0.4047337067749931</v>
      </c>
      <c r="AM23" s="443">
        <f>CA!$E$6</f>
        <v>9.5155968023640194E-2</v>
      </c>
      <c r="AN23" s="215">
        <f t="shared" si="4"/>
        <v>-41.931475141471068</v>
      </c>
      <c r="AO23" s="209">
        <f t="shared" si="19"/>
        <v>1504.722851602347</v>
      </c>
      <c r="AP23" s="429">
        <f t="shared" si="20"/>
        <v>455.22359930000238</v>
      </c>
      <c r="AQ23" s="429">
        <f t="shared" si="21"/>
        <v>8153.1758170217008</v>
      </c>
      <c r="AR23" s="451">
        <f t="shared" si="22"/>
        <v>167.3078482766677</v>
      </c>
      <c r="AS23" s="448">
        <f t="shared" si="23"/>
        <v>10280.430116200718</v>
      </c>
      <c r="AT23" s="139"/>
      <c r="AU23" s="59" t="str">
        <f t="shared" si="24"/>
        <v>B</v>
      </c>
      <c r="AV23" s="51" t="str">
        <f t="shared" si="30"/>
        <v>BB</v>
      </c>
      <c r="AW23" s="385" t="str">
        <f>IF(C23="","",IF(LEN(AV23)&lt;2,"",LOOKUP(AV23,'Betting Systems'!$B$4:$B$7,'Betting Systems'!$C$4:$C$7)))</f>
        <v>B</v>
      </c>
      <c r="AX23" s="31">
        <f t="shared" si="32"/>
        <v>1</v>
      </c>
      <c r="AY23" s="51" t="str">
        <f t="shared" si="33"/>
        <v>BBB</v>
      </c>
      <c r="AZ23" s="385" t="str">
        <f>IF($C23="","",IF(LEN(AY23)&lt;3,"",LOOKUP(AY23,'Betting Systems'!$E$4:$E$11,'Betting Systems'!$F$4:$F$11)))</f>
        <v>B</v>
      </c>
      <c r="BA23" s="52">
        <f t="shared" si="34"/>
        <v>1</v>
      </c>
      <c r="BB23" s="126" t="str">
        <f t="shared" si="36"/>
        <v>PBBBB</v>
      </c>
      <c r="BC23" s="123" t="str">
        <f>IF($C23="","",IF(LEN(BB23)&lt;5,"",LOOKUP(BB23,'Betting Systems'!$H$4:$H$35,'Betting Systems'!$I$4:$I$35)))</f>
        <v>B</v>
      </c>
      <c r="BD23" s="125">
        <f t="shared" si="35"/>
        <v>1</v>
      </c>
      <c r="BF23" s="51">
        <f t="shared" si="31"/>
        <v>23</v>
      </c>
      <c r="BG23" s="385">
        <f t="shared" si="31"/>
        <v>23</v>
      </c>
      <c r="BH23" s="385">
        <f t="shared" si="31"/>
        <v>22</v>
      </c>
      <c r="BI23" s="385">
        <f t="shared" si="31"/>
        <v>26</v>
      </c>
      <c r="BJ23" s="385">
        <f t="shared" si="31"/>
        <v>23</v>
      </c>
      <c r="BK23" s="385">
        <f t="shared" si="31"/>
        <v>28</v>
      </c>
      <c r="BL23" s="385">
        <f t="shared" si="31"/>
        <v>24</v>
      </c>
      <c r="BM23" s="385">
        <f t="shared" si="31"/>
        <v>30</v>
      </c>
      <c r="BN23" s="385">
        <f t="shared" si="31"/>
        <v>27</v>
      </c>
      <c r="BO23" s="31">
        <f t="shared" si="31"/>
        <v>104</v>
      </c>
      <c r="BP23" s="475">
        <v>-1.2545384214419565E-2</v>
      </c>
      <c r="BQ23" s="466">
        <v>-1.4261534991495087E-2</v>
      </c>
      <c r="BR23" s="466">
        <v>-0.14590241915033744</v>
      </c>
      <c r="BS23" s="466">
        <v>0.44627744229042171</v>
      </c>
      <c r="BT23" s="466">
        <v>5.3613838411812172E-2</v>
      </c>
      <c r="BU23" s="466">
        <v>0.40520898809302053</v>
      </c>
      <c r="BV23" s="476">
        <v>9.4899731205615692E-2</v>
      </c>
      <c r="BW23" s="339">
        <f t="shared" si="5"/>
        <v>-1.4261534991495086</v>
      </c>
      <c r="BX23" s="343">
        <f t="shared" si="6"/>
        <v>4336.3900855713246</v>
      </c>
      <c r="BY23" s="453">
        <f t="shared" si="7"/>
        <v>141.78979828089956</v>
      </c>
      <c r="BZ23" s="453">
        <f t="shared" si="7"/>
        <v>4168.4920843353812</v>
      </c>
      <c r="CA23" s="453">
        <f t="shared" si="8"/>
        <v>0.19301787321303474</v>
      </c>
      <c r="CB23" s="344">
        <f t="shared" si="26"/>
        <v>8646.8649860608184</v>
      </c>
    </row>
    <row r="24" spans="2:80" x14ac:dyDescent="0.25">
      <c r="B24" s="172">
        <v>19</v>
      </c>
      <c r="C24" s="173">
        <f>IF(Risk_NC!C40="","",Risk_NC!C40)</f>
        <v>3</v>
      </c>
      <c r="D24" s="419">
        <f>IF(Risk_NC!D40="","",Risk_NC!D40)</f>
        <v>1</v>
      </c>
      <c r="E24" s="419">
        <f>IF(Risk_NC!E40="","",Risk_NC!E40)</f>
        <v>6</v>
      </c>
      <c r="F24" s="419">
        <f>IF(Risk_NC!F40="","",Risk_NC!F40)</f>
        <v>2</v>
      </c>
      <c r="G24" s="419" t="str">
        <f>IF(Risk_NC!G40="","",Risk_NC!G40)</f>
        <v/>
      </c>
      <c r="H24" s="175" t="str">
        <f>IF(Risk_NC!H40="","",Risk_NC!H40)</f>
        <v/>
      </c>
      <c r="I24" s="417">
        <f t="shared" si="9"/>
        <v>3</v>
      </c>
      <c r="J24" s="174">
        <f t="shared" si="9"/>
        <v>1</v>
      </c>
      <c r="K24" s="174">
        <f t="shared" si="9"/>
        <v>6</v>
      </c>
      <c r="L24" s="174">
        <f t="shared" si="9"/>
        <v>2</v>
      </c>
      <c r="M24" s="174" t="str">
        <f t="shared" si="9"/>
        <v/>
      </c>
      <c r="N24" s="175" t="str">
        <f t="shared" si="9"/>
        <v/>
      </c>
      <c r="O24" s="176">
        <f t="shared" si="10"/>
        <v>9</v>
      </c>
      <c r="P24" s="177">
        <f t="shared" si="10"/>
        <v>3</v>
      </c>
      <c r="Q24" s="465">
        <f t="shared" si="11"/>
        <v>9</v>
      </c>
      <c r="R24" s="464">
        <f t="shared" si="12"/>
        <v>3</v>
      </c>
      <c r="S24" s="417" t="str">
        <f t="shared" si="13"/>
        <v>P</v>
      </c>
      <c r="T24" s="167" t="str">
        <f>Risk_NC!Q40</f>
        <v>B</v>
      </c>
      <c r="U24" s="485">
        <f>IF(C24="","",SUM(Risk_NC!I40:K40))</f>
        <v>100</v>
      </c>
      <c r="V24" s="485">
        <f t="shared" si="14"/>
        <v>-100</v>
      </c>
      <c r="W24" s="155">
        <f t="shared" si="27"/>
        <v>3550</v>
      </c>
      <c r="X24" s="179">
        <f t="shared" si="28"/>
        <v>-41.931475141471068</v>
      </c>
      <c r="Y24" s="180">
        <f t="shared" si="29"/>
        <v>-396.50628282513583</v>
      </c>
      <c r="Z24" s="158">
        <f>Risk_NC!I40</f>
        <v>0</v>
      </c>
      <c r="AA24" s="423">
        <f>Risk_NC!J40</f>
        <v>100</v>
      </c>
      <c r="AB24" s="159">
        <f>Risk_NC!K40</f>
        <v>0</v>
      </c>
      <c r="AC24" s="421">
        <f t="shared" si="15"/>
        <v>0</v>
      </c>
      <c r="AD24" s="423">
        <f t="shared" si="16"/>
        <v>-100</v>
      </c>
      <c r="AE24" s="159">
        <f t="shared" si="1"/>
        <v>0</v>
      </c>
      <c r="AF24" s="433">
        <f t="shared" si="2"/>
        <v>-100</v>
      </c>
      <c r="AG24" s="424">
        <f t="shared" si="17"/>
        <v>50</v>
      </c>
      <c r="AH24" s="171">
        <f t="shared" si="18"/>
        <v>100</v>
      </c>
      <c r="AI24" s="434">
        <f t="shared" si="3"/>
        <v>0</v>
      </c>
      <c r="AJ24" s="202">
        <f>CA!$E$5</f>
        <v>0.44624660934359561</v>
      </c>
      <c r="AK24" s="212">
        <f>CA!$E$28</f>
        <v>5.3863715857769889E-2</v>
      </c>
      <c r="AL24" s="213">
        <f>CA!$E$29</f>
        <v>0.4047337067749931</v>
      </c>
      <c r="AM24" s="443">
        <f>CA!$E$6</f>
        <v>9.5155968023640194E-2</v>
      </c>
      <c r="AN24" s="215">
        <f t="shared" si="4"/>
        <v>-41.931475141471068</v>
      </c>
      <c r="AO24" s="209">
        <f t="shared" si="19"/>
        <v>1504.722851602347</v>
      </c>
      <c r="AP24" s="429">
        <f t="shared" si="20"/>
        <v>455.22359930000238</v>
      </c>
      <c r="AQ24" s="429">
        <f t="shared" si="21"/>
        <v>8153.1758170217008</v>
      </c>
      <c r="AR24" s="451">
        <f t="shared" si="22"/>
        <v>167.3078482766677</v>
      </c>
      <c r="AS24" s="448">
        <f t="shared" si="23"/>
        <v>10280.430116200718</v>
      </c>
      <c r="AT24" s="139"/>
      <c r="AU24" s="59" t="str">
        <f t="shared" si="24"/>
        <v>P</v>
      </c>
      <c r="AV24" s="51" t="str">
        <f t="shared" si="30"/>
        <v>BB</v>
      </c>
      <c r="AW24" s="385" t="str">
        <f>IF(C24="","",IF(LEN(AV24)&lt;2,"",LOOKUP(AV24,'Betting Systems'!$B$4:$B$7,'Betting Systems'!$C$4:$C$7)))</f>
        <v>B</v>
      </c>
      <c r="AX24" s="31">
        <f t="shared" si="32"/>
        <v>1</v>
      </c>
      <c r="AY24" s="51" t="str">
        <f t="shared" si="33"/>
        <v>BBB</v>
      </c>
      <c r="AZ24" s="385" t="str">
        <f>IF($C24="","",IF(LEN(AY24)&lt;3,"",LOOKUP(AY24,'Betting Systems'!$E$4:$E$11,'Betting Systems'!$F$4:$F$11)))</f>
        <v>B</v>
      </c>
      <c r="BA24" s="52">
        <f t="shared" si="34"/>
        <v>1</v>
      </c>
      <c r="BB24" s="126" t="str">
        <f t="shared" si="36"/>
        <v>BBBBB</v>
      </c>
      <c r="BC24" s="123" t="str">
        <f>IF($C24="","",IF(LEN(BB24)&lt;5,"",LOOKUP(BB24,'Betting Systems'!$H$4:$H$35,'Betting Systems'!$I$4:$I$35)))</f>
        <v>B</v>
      </c>
      <c r="BD24" s="125">
        <f t="shared" si="35"/>
        <v>1</v>
      </c>
      <c r="BF24" s="51">
        <f t="shared" ref="BF24:BO39" si="37">BF23-COUNTIF($I23:$N23,BF$5)</f>
        <v>22</v>
      </c>
      <c r="BG24" s="385">
        <f t="shared" si="37"/>
        <v>23</v>
      </c>
      <c r="BH24" s="385">
        <f t="shared" si="37"/>
        <v>22</v>
      </c>
      <c r="BI24" s="385">
        <f t="shared" si="37"/>
        <v>26</v>
      </c>
      <c r="BJ24" s="385">
        <f t="shared" si="37"/>
        <v>23</v>
      </c>
      <c r="BK24" s="385">
        <f t="shared" si="37"/>
        <v>28</v>
      </c>
      <c r="BL24" s="385">
        <f t="shared" si="37"/>
        <v>24</v>
      </c>
      <c r="BM24" s="385">
        <f t="shared" si="37"/>
        <v>30</v>
      </c>
      <c r="BN24" s="385">
        <f t="shared" si="37"/>
        <v>26</v>
      </c>
      <c r="BO24" s="31">
        <f t="shared" si="37"/>
        <v>100</v>
      </c>
      <c r="BP24" s="475">
        <v>-1.2560365459890099E-2</v>
      </c>
      <c r="BQ24" s="466">
        <v>-1.4250940026214567E-2</v>
      </c>
      <c r="BR24" s="466">
        <v>-0.14589704510285456</v>
      </c>
      <c r="BS24" s="466">
        <v>0.4462696531094803</v>
      </c>
      <c r="BT24" s="466">
        <v>5.3622610972192578E-2</v>
      </c>
      <c r="BU24" s="466">
        <v>0.40520740759716944</v>
      </c>
      <c r="BV24" s="476">
        <v>9.4900328321999516E-2</v>
      </c>
      <c r="BW24" s="339">
        <f t="shared" si="5"/>
        <v>-1.4250940026214567</v>
      </c>
      <c r="BX24" s="343">
        <f t="shared" si="6"/>
        <v>4336.4076157324098</v>
      </c>
      <c r="BY24" s="453">
        <f t="shared" si="7"/>
        <v>141.80715534139631</v>
      </c>
      <c r="BZ24" s="453">
        <f t="shared" si="7"/>
        <v>4168.3887381023223</v>
      </c>
      <c r="CA24" s="453">
        <f t="shared" si="8"/>
        <v>0.19273240454441856</v>
      </c>
      <c r="CB24" s="344">
        <f t="shared" si="26"/>
        <v>8646.7962415806742</v>
      </c>
    </row>
    <row r="25" spans="2:80" x14ac:dyDescent="0.25">
      <c r="B25" s="172">
        <v>20</v>
      </c>
      <c r="C25" s="173" t="str">
        <f>IF(Risk_NC!C41="","",Risk_NC!C41)</f>
        <v>K</v>
      </c>
      <c r="D25" s="419">
        <f>IF(Risk_NC!D41="","",Risk_NC!D41)</f>
        <v>9</v>
      </c>
      <c r="E25" s="419">
        <f>IF(Risk_NC!E41="","",Risk_NC!E41)</f>
        <v>5</v>
      </c>
      <c r="F25" s="419" t="str">
        <f>IF(Risk_NC!F41="","",Risk_NC!F41)</f>
        <v>K</v>
      </c>
      <c r="G25" s="419" t="str">
        <f>IF(Risk_NC!G41="","",Risk_NC!G41)</f>
        <v/>
      </c>
      <c r="H25" s="175" t="str">
        <f>IF(Risk_NC!H41="","",Risk_NC!H41)</f>
        <v/>
      </c>
      <c r="I25" s="417">
        <f t="shared" si="9"/>
        <v>0</v>
      </c>
      <c r="J25" s="174">
        <f t="shared" si="9"/>
        <v>9</v>
      </c>
      <c r="K25" s="174">
        <f t="shared" si="9"/>
        <v>5</v>
      </c>
      <c r="L25" s="174">
        <f t="shared" si="9"/>
        <v>0</v>
      </c>
      <c r="M25" s="174" t="str">
        <f t="shared" si="9"/>
        <v/>
      </c>
      <c r="N25" s="175" t="str">
        <f t="shared" si="9"/>
        <v/>
      </c>
      <c r="O25" s="176">
        <f t="shared" si="10"/>
        <v>5</v>
      </c>
      <c r="P25" s="177">
        <f t="shared" si="10"/>
        <v>9</v>
      </c>
      <c r="Q25" s="465">
        <f t="shared" si="11"/>
        <v>5</v>
      </c>
      <c r="R25" s="464">
        <f t="shared" si="12"/>
        <v>9</v>
      </c>
      <c r="S25" s="417" t="str">
        <f t="shared" si="13"/>
        <v>B</v>
      </c>
      <c r="T25" s="167" t="str">
        <f>Risk_NC!Q41</f>
        <v>B</v>
      </c>
      <c r="U25" s="485">
        <f>IF(C25="","",SUM(Risk_NC!I41:K41))</f>
        <v>100</v>
      </c>
      <c r="V25" s="485">
        <f t="shared" si="14"/>
        <v>100</v>
      </c>
      <c r="W25" s="155">
        <f t="shared" si="27"/>
        <v>3650</v>
      </c>
      <c r="X25" s="179">
        <f t="shared" si="28"/>
        <v>-41.931475141471068</v>
      </c>
      <c r="Y25" s="180">
        <f t="shared" si="29"/>
        <v>-438.43775796660691</v>
      </c>
      <c r="Z25" s="158">
        <f>Risk_NC!I41</f>
        <v>0</v>
      </c>
      <c r="AA25" s="423">
        <f>Risk_NC!J41</f>
        <v>100</v>
      </c>
      <c r="AB25" s="159">
        <f>Risk_NC!K41</f>
        <v>0</v>
      </c>
      <c r="AC25" s="421">
        <f t="shared" si="15"/>
        <v>0</v>
      </c>
      <c r="AD25" s="423">
        <f t="shared" si="16"/>
        <v>100</v>
      </c>
      <c r="AE25" s="159">
        <f t="shared" si="1"/>
        <v>0</v>
      </c>
      <c r="AF25" s="433">
        <f t="shared" si="2"/>
        <v>-100</v>
      </c>
      <c r="AG25" s="424">
        <f t="shared" si="17"/>
        <v>50</v>
      </c>
      <c r="AH25" s="171">
        <f t="shared" si="18"/>
        <v>100</v>
      </c>
      <c r="AI25" s="434">
        <f t="shared" si="3"/>
        <v>0</v>
      </c>
      <c r="AJ25" s="202">
        <f>CA!$E$5</f>
        <v>0.44624660934359561</v>
      </c>
      <c r="AK25" s="212">
        <f>CA!$E$28</f>
        <v>5.3863715857769889E-2</v>
      </c>
      <c r="AL25" s="213">
        <f>CA!$E$29</f>
        <v>0.4047337067749931</v>
      </c>
      <c r="AM25" s="443">
        <f>CA!$E$6</f>
        <v>9.5155968023640194E-2</v>
      </c>
      <c r="AN25" s="215">
        <f t="shared" si="4"/>
        <v>-41.931475141471068</v>
      </c>
      <c r="AO25" s="209">
        <f t="shared" si="19"/>
        <v>1504.722851602347</v>
      </c>
      <c r="AP25" s="429">
        <f t="shared" si="20"/>
        <v>455.22359930000238</v>
      </c>
      <c r="AQ25" s="429">
        <f t="shared" si="21"/>
        <v>8153.1758170217008</v>
      </c>
      <c r="AR25" s="451">
        <f t="shared" si="22"/>
        <v>167.3078482766677</v>
      </c>
      <c r="AS25" s="448">
        <f t="shared" si="23"/>
        <v>10280.430116200718</v>
      </c>
      <c r="AT25" s="139"/>
      <c r="AU25" s="59" t="str">
        <f t="shared" si="24"/>
        <v>B</v>
      </c>
      <c r="AV25" s="51" t="str">
        <f t="shared" si="30"/>
        <v>BP</v>
      </c>
      <c r="AW25" s="385" t="str">
        <f>IF(C25="","",IF(LEN(AV25)&lt;2,"",LOOKUP(AV25,'Betting Systems'!$B$4:$B$7,'Betting Systems'!$C$4:$C$7)))</f>
        <v>B</v>
      </c>
      <c r="AX25" s="31">
        <f t="shared" si="32"/>
        <v>1</v>
      </c>
      <c r="AY25" s="51" t="str">
        <f t="shared" si="33"/>
        <v>BBP</v>
      </c>
      <c r="AZ25" s="385" t="str">
        <f>IF($C25="","",IF(LEN(AY25)&lt;3,"",LOOKUP(AY25,'Betting Systems'!$E$4:$E$11,'Betting Systems'!$F$4:$F$11)))</f>
        <v>B</v>
      </c>
      <c r="BA25" s="52">
        <f t="shared" si="34"/>
        <v>1</v>
      </c>
      <c r="BB25" s="126" t="str">
        <f t="shared" si="36"/>
        <v>BBBBP</v>
      </c>
      <c r="BC25" s="123" t="str">
        <f>IF($C25="","",IF(LEN(BB25)&lt;5,"",LOOKUP(BB25,'Betting Systems'!$H$4:$H$35,'Betting Systems'!$I$4:$I$35)))</f>
        <v>B</v>
      </c>
      <c r="BD25" s="125">
        <f t="shared" si="35"/>
        <v>1</v>
      </c>
      <c r="BF25" s="51">
        <f t="shared" si="37"/>
        <v>21</v>
      </c>
      <c r="BG25" s="385">
        <f t="shared" si="37"/>
        <v>22</v>
      </c>
      <c r="BH25" s="385">
        <f t="shared" si="37"/>
        <v>21</v>
      </c>
      <c r="BI25" s="385">
        <f t="shared" si="37"/>
        <v>26</v>
      </c>
      <c r="BJ25" s="385">
        <f t="shared" si="37"/>
        <v>23</v>
      </c>
      <c r="BK25" s="385">
        <f t="shared" si="37"/>
        <v>27</v>
      </c>
      <c r="BL25" s="385">
        <f t="shared" si="37"/>
        <v>24</v>
      </c>
      <c r="BM25" s="385">
        <f t="shared" si="37"/>
        <v>30</v>
      </c>
      <c r="BN25" s="385">
        <f t="shared" si="37"/>
        <v>26</v>
      </c>
      <c r="BO25" s="31">
        <f t="shared" si="37"/>
        <v>100</v>
      </c>
      <c r="BP25" s="475">
        <v>-1.2575272124248617E-2</v>
      </c>
      <c r="BQ25" s="466">
        <v>-1.4235000868419971E-2</v>
      </c>
      <c r="BR25" s="466">
        <v>-0.14592557608327347</v>
      </c>
      <c r="BS25" s="466">
        <v>0.44626378483173595</v>
      </c>
      <c r="BT25" s="466">
        <v>5.3620545985317652E-2</v>
      </c>
      <c r="BU25" s="466">
        <v>0.40521851097065714</v>
      </c>
      <c r="BV25" s="476">
        <v>9.4897158213055874E-2</v>
      </c>
      <c r="BW25" s="339">
        <f t="shared" si="5"/>
        <v>-1.4235000868419971</v>
      </c>
      <c r="BX25" s="343">
        <f t="shared" si="6"/>
        <v>4336.4908287596982</v>
      </c>
      <c r="BY25" s="453">
        <f t="shared" si="7"/>
        <v>141.79290427721631</v>
      </c>
      <c r="BZ25" s="453">
        <f t="shared" si="7"/>
        <v>4168.3719423595476</v>
      </c>
      <c r="CA25" s="453">
        <f t="shared" si="8"/>
        <v>0.19229509352592672</v>
      </c>
      <c r="CB25" s="344">
        <f t="shared" si="26"/>
        <v>8646.8479704899873</v>
      </c>
    </row>
    <row r="26" spans="2:80" x14ac:dyDescent="0.25">
      <c r="B26" s="172">
        <v>21</v>
      </c>
      <c r="C26" s="173">
        <f>IF(Risk_NC!C42="","",Risk_NC!C42)</f>
        <v>4</v>
      </c>
      <c r="D26" s="419" t="str">
        <f>IF(Risk_NC!D42="","",Risk_NC!D42)</f>
        <v>K</v>
      </c>
      <c r="E26" s="419" t="str">
        <f>IF(Risk_NC!E42="","",Risk_NC!E42)</f>
        <v>K</v>
      </c>
      <c r="F26" s="419">
        <f>IF(Risk_NC!F42="","",Risk_NC!F42)</f>
        <v>8</v>
      </c>
      <c r="G26" s="419" t="str">
        <f>IF(Risk_NC!G42="","",Risk_NC!G42)</f>
        <v/>
      </c>
      <c r="H26" s="175" t="str">
        <f>IF(Risk_NC!H42="","",Risk_NC!H42)</f>
        <v/>
      </c>
      <c r="I26" s="417">
        <f t="shared" si="9"/>
        <v>4</v>
      </c>
      <c r="J26" s="174">
        <f t="shared" si="9"/>
        <v>0</v>
      </c>
      <c r="K26" s="174">
        <f t="shared" si="9"/>
        <v>0</v>
      </c>
      <c r="L26" s="174">
        <f t="shared" si="9"/>
        <v>8</v>
      </c>
      <c r="M26" s="174" t="str">
        <f t="shared" si="9"/>
        <v/>
      </c>
      <c r="N26" s="175" t="str">
        <f t="shared" si="9"/>
        <v/>
      </c>
      <c r="O26" s="176">
        <f t="shared" si="10"/>
        <v>4</v>
      </c>
      <c r="P26" s="177">
        <f t="shared" si="10"/>
        <v>8</v>
      </c>
      <c r="Q26" s="465">
        <f t="shared" si="11"/>
        <v>4</v>
      </c>
      <c r="R26" s="464">
        <f t="shared" si="12"/>
        <v>8</v>
      </c>
      <c r="S26" s="417" t="str">
        <f t="shared" si="13"/>
        <v>B</v>
      </c>
      <c r="T26" s="167" t="str">
        <f>Risk_NC!Q42</f>
        <v>P</v>
      </c>
      <c r="U26" s="485">
        <f>IF(C26="","",SUM(Risk_NC!I42:K42))</f>
        <v>100</v>
      </c>
      <c r="V26" s="485">
        <f t="shared" si="14"/>
        <v>-100</v>
      </c>
      <c r="W26" s="155">
        <f t="shared" si="27"/>
        <v>3550</v>
      </c>
      <c r="X26" s="179">
        <f t="shared" si="28"/>
        <v>39.238289348582569</v>
      </c>
      <c r="Y26" s="180">
        <f t="shared" si="29"/>
        <v>-399.19946861802435</v>
      </c>
      <c r="Z26" s="158">
        <f>Risk_NC!I42</f>
        <v>100</v>
      </c>
      <c r="AA26" s="423">
        <f>Risk_NC!J42</f>
        <v>0</v>
      </c>
      <c r="AB26" s="159">
        <f>Risk_NC!K42</f>
        <v>0</v>
      </c>
      <c r="AC26" s="421">
        <f t="shared" si="15"/>
        <v>-100</v>
      </c>
      <c r="AD26" s="423">
        <f t="shared" si="16"/>
        <v>0</v>
      </c>
      <c r="AE26" s="159">
        <f t="shared" si="1"/>
        <v>0</v>
      </c>
      <c r="AF26" s="433">
        <f t="shared" si="2"/>
        <v>100</v>
      </c>
      <c r="AG26" s="424">
        <f t="shared" si="17"/>
        <v>-100</v>
      </c>
      <c r="AH26" s="171">
        <f t="shared" si="18"/>
        <v>-100</v>
      </c>
      <c r="AI26" s="434">
        <f t="shared" si="3"/>
        <v>0</v>
      </c>
      <c r="AJ26" s="202">
        <f>CA!$E$5</f>
        <v>0.44624660934359561</v>
      </c>
      <c r="AK26" s="212">
        <f>CA!$E$28</f>
        <v>5.3863715857769889E-2</v>
      </c>
      <c r="AL26" s="213">
        <f>CA!$E$29</f>
        <v>0.4047337067749931</v>
      </c>
      <c r="AM26" s="443">
        <f>CA!$E$6</f>
        <v>9.5155968023640194E-2</v>
      </c>
      <c r="AN26" s="215">
        <f t="shared" si="4"/>
        <v>39.238289348582569</v>
      </c>
      <c r="AO26" s="209">
        <f t="shared" si="19"/>
        <v>1647.5360027699169</v>
      </c>
      <c r="AP26" s="429">
        <f t="shared" si="20"/>
        <v>1044.2720842018357</v>
      </c>
      <c r="AQ26" s="429">
        <f t="shared" si="21"/>
        <v>7846.6942874251909</v>
      </c>
      <c r="AR26" s="451">
        <f t="shared" si="22"/>
        <v>146.50625347586012</v>
      </c>
      <c r="AS26" s="448">
        <f t="shared" si="23"/>
        <v>10685.008627872803</v>
      </c>
      <c r="AT26" s="139"/>
      <c r="AU26" s="59" t="str">
        <f t="shared" si="24"/>
        <v>B</v>
      </c>
      <c r="AV26" s="51" t="str">
        <f t="shared" si="30"/>
        <v>PB</v>
      </c>
      <c r="AW26" s="385" t="str">
        <f>IF(C26="","",IF(LEN(AV26)&lt;2,"",LOOKUP(AV26,'Betting Systems'!$B$4:$B$7,'Betting Systems'!$C$4:$C$7)))</f>
        <v>P</v>
      </c>
      <c r="AX26" s="31">
        <f t="shared" si="32"/>
        <v>1</v>
      </c>
      <c r="AY26" s="51" t="str">
        <f t="shared" si="33"/>
        <v>BPB</v>
      </c>
      <c r="AZ26" s="385" t="str">
        <f>IF($C26="","",IF(LEN(AY26)&lt;3,"",LOOKUP(AY26,'Betting Systems'!$E$4:$E$11,'Betting Systems'!$F$4:$F$11)))</f>
        <v>B</v>
      </c>
      <c r="BA26" s="52">
        <f t="shared" si="34"/>
        <v>0</v>
      </c>
      <c r="BB26" s="126" t="str">
        <f t="shared" si="36"/>
        <v>BBBPB</v>
      </c>
      <c r="BC26" s="123" t="str">
        <f>IF($C26="","",IF(LEN(BB26)&lt;5,"",LOOKUP(BB26,'Betting Systems'!$H$4:$H$35,'Betting Systems'!$I$4:$I$35)))</f>
        <v/>
      </c>
      <c r="BD26" s="125" t="str">
        <f t="shared" si="35"/>
        <v/>
      </c>
      <c r="BF26" s="51">
        <f t="shared" si="37"/>
        <v>21</v>
      </c>
      <c r="BG26" s="385">
        <f t="shared" si="37"/>
        <v>22</v>
      </c>
      <c r="BH26" s="385">
        <f t="shared" si="37"/>
        <v>21</v>
      </c>
      <c r="BI26" s="385">
        <f t="shared" si="37"/>
        <v>26</v>
      </c>
      <c r="BJ26" s="385">
        <f t="shared" si="37"/>
        <v>22</v>
      </c>
      <c r="BK26" s="385">
        <f t="shared" si="37"/>
        <v>27</v>
      </c>
      <c r="BL26" s="385">
        <f t="shared" si="37"/>
        <v>24</v>
      </c>
      <c r="BM26" s="385">
        <f t="shared" si="37"/>
        <v>30</v>
      </c>
      <c r="BN26" s="385">
        <f t="shared" si="37"/>
        <v>25</v>
      </c>
      <c r="BO26" s="31">
        <f t="shared" si="37"/>
        <v>98</v>
      </c>
      <c r="BP26" s="475">
        <v>-1.2587225347039117E-2</v>
      </c>
      <c r="BQ26" s="466">
        <v>-1.422313411792389E-2</v>
      </c>
      <c r="BR26" s="466">
        <v>-0.14592475523829146</v>
      </c>
      <c r="BS26" s="466">
        <v>0.44625776261799754</v>
      </c>
      <c r="BT26" s="466">
        <v>5.3620718929904866E-2</v>
      </c>
      <c r="BU26" s="466">
        <v>0.40522426903512121</v>
      </c>
      <c r="BV26" s="476">
        <v>9.4897249418092841E-2</v>
      </c>
      <c r="BW26" s="339">
        <f t="shared" si="5"/>
        <v>-1.2587225347039117</v>
      </c>
      <c r="BX26" s="343">
        <f t="shared" si="6"/>
        <v>4575.6276095523399</v>
      </c>
      <c r="BY26" s="453">
        <f t="shared" si="7"/>
        <v>522.7934235746161</v>
      </c>
      <c r="BZ26" s="453">
        <f t="shared" si="7"/>
        <v>3950.8717367502891</v>
      </c>
      <c r="CA26" s="453">
        <f t="shared" si="8"/>
        <v>0.15035353362473294</v>
      </c>
      <c r="CB26" s="344">
        <f t="shared" si="26"/>
        <v>9049.4431234108706</v>
      </c>
    </row>
    <row r="27" spans="2:80" x14ac:dyDescent="0.25">
      <c r="B27" s="172">
        <v>22</v>
      </c>
      <c r="C27" s="173">
        <f>IF(Risk_NC!C43="","",Risk_NC!C43)</f>
        <v>8</v>
      </c>
      <c r="D27" s="419">
        <f>IF(Risk_NC!D43="","",Risk_NC!D43)</f>
        <v>5</v>
      </c>
      <c r="E27" s="419">
        <f>IF(Risk_NC!E43="","",Risk_NC!E43)</f>
        <v>1</v>
      </c>
      <c r="F27" s="419" t="str">
        <f>IF(Risk_NC!F43="","",Risk_NC!F43)</f>
        <v>J</v>
      </c>
      <c r="G27" s="419" t="str">
        <f>IF(Risk_NC!G43="","",Risk_NC!G43)</f>
        <v/>
      </c>
      <c r="H27" s="175" t="str">
        <f>IF(Risk_NC!H43="","",Risk_NC!H43)</f>
        <v/>
      </c>
      <c r="I27" s="417">
        <f t="shared" si="9"/>
        <v>8</v>
      </c>
      <c r="J27" s="174">
        <f t="shared" si="9"/>
        <v>5</v>
      </c>
      <c r="K27" s="174">
        <f t="shared" si="9"/>
        <v>1</v>
      </c>
      <c r="L27" s="174">
        <f t="shared" si="9"/>
        <v>0</v>
      </c>
      <c r="M27" s="174" t="str">
        <f t="shared" si="9"/>
        <v/>
      </c>
      <c r="N27" s="175" t="str">
        <f t="shared" si="9"/>
        <v/>
      </c>
      <c r="O27" s="176">
        <f t="shared" si="10"/>
        <v>9</v>
      </c>
      <c r="P27" s="177">
        <f t="shared" si="10"/>
        <v>5</v>
      </c>
      <c r="Q27" s="465">
        <f t="shared" si="11"/>
        <v>9</v>
      </c>
      <c r="R27" s="464">
        <f t="shared" si="12"/>
        <v>5</v>
      </c>
      <c r="S27" s="417" t="str">
        <f t="shared" si="13"/>
        <v>P</v>
      </c>
      <c r="T27" s="167" t="str">
        <f>Risk_NC!Q43</f>
        <v>B</v>
      </c>
      <c r="U27" s="485">
        <f>IF(C27="","",SUM(Risk_NC!I43:K43))</f>
        <v>1000</v>
      </c>
      <c r="V27" s="485">
        <f t="shared" si="14"/>
        <v>-1000</v>
      </c>
      <c r="W27" s="155">
        <f t="shared" si="27"/>
        <v>2550</v>
      </c>
      <c r="X27" s="179">
        <f t="shared" si="28"/>
        <v>-419.31475141471066</v>
      </c>
      <c r="Y27" s="180">
        <f t="shared" si="29"/>
        <v>-818.51422003273501</v>
      </c>
      <c r="Z27" s="158">
        <f>Risk_NC!I43</f>
        <v>0</v>
      </c>
      <c r="AA27" s="423">
        <f>Risk_NC!J43</f>
        <v>1000</v>
      </c>
      <c r="AB27" s="159">
        <f>Risk_NC!K43</f>
        <v>0</v>
      </c>
      <c r="AC27" s="421">
        <f t="shared" si="15"/>
        <v>0</v>
      </c>
      <c r="AD27" s="423">
        <f t="shared" si="16"/>
        <v>-1000</v>
      </c>
      <c r="AE27" s="159">
        <f t="shared" si="1"/>
        <v>0</v>
      </c>
      <c r="AF27" s="433">
        <f t="shared" si="2"/>
        <v>-1000</v>
      </c>
      <c r="AG27" s="424">
        <f t="shared" si="17"/>
        <v>500</v>
      </c>
      <c r="AH27" s="171">
        <f t="shared" si="18"/>
        <v>1000</v>
      </c>
      <c r="AI27" s="434">
        <f t="shared" si="3"/>
        <v>0</v>
      </c>
      <c r="AJ27" s="202">
        <f>CA!$E$5</f>
        <v>0.44624660934359561</v>
      </c>
      <c r="AK27" s="212">
        <f>CA!$E$28</f>
        <v>5.3863715857769889E-2</v>
      </c>
      <c r="AL27" s="213">
        <f>CA!$E$29</f>
        <v>0.4047337067749931</v>
      </c>
      <c r="AM27" s="443">
        <f>CA!$E$6</f>
        <v>9.5155968023640194E-2</v>
      </c>
      <c r="AN27" s="215">
        <f t="shared" si="4"/>
        <v>-419.31475141471066</v>
      </c>
      <c r="AO27" s="209">
        <f t="shared" si="19"/>
        <v>150472.28516023472</v>
      </c>
      <c r="AP27" s="429">
        <f t="shared" si="20"/>
        <v>45522.359930000224</v>
      </c>
      <c r="AQ27" s="429">
        <f t="shared" si="21"/>
        <v>815317.58170216985</v>
      </c>
      <c r="AR27" s="451">
        <f t="shared" si="22"/>
        <v>16730.784827666765</v>
      </c>
      <c r="AS27" s="448">
        <f t="shared" si="23"/>
        <v>1028043.0116200715</v>
      </c>
      <c r="AT27" s="139"/>
      <c r="AU27" s="59" t="str">
        <f t="shared" si="24"/>
        <v>P</v>
      </c>
      <c r="AV27" s="51" t="str">
        <f t="shared" si="30"/>
        <v>BB</v>
      </c>
      <c r="AW27" s="385" t="str">
        <f>IF(C27="","",IF(LEN(AV27)&lt;2,"",LOOKUP(AV27,'Betting Systems'!$B$4:$B$7,'Betting Systems'!$C$4:$C$7)))</f>
        <v>B</v>
      </c>
      <c r="AX27" s="31">
        <f t="shared" si="32"/>
        <v>1</v>
      </c>
      <c r="AY27" s="51" t="str">
        <f t="shared" si="33"/>
        <v>PBB</v>
      </c>
      <c r="AZ27" s="385" t="str">
        <f>IF($C27="","",IF(LEN(AY27)&lt;3,"",LOOKUP(AY27,'Betting Systems'!$E$4:$E$11,'Betting Systems'!$F$4:$F$11)))</f>
        <v>P</v>
      </c>
      <c r="BA27" s="52">
        <f t="shared" si="34"/>
        <v>0</v>
      </c>
      <c r="BB27" s="126" t="str">
        <f t="shared" si="36"/>
        <v>BBPBB</v>
      </c>
      <c r="BC27" s="123" t="str">
        <f>IF($C27="","",IF(LEN(BB27)&lt;5,"",LOOKUP(BB27,'Betting Systems'!$H$4:$H$35,'Betting Systems'!$I$4:$I$35)))</f>
        <v>P</v>
      </c>
      <c r="BD27" s="125">
        <f t="shared" si="35"/>
        <v>0</v>
      </c>
      <c r="BF27" s="51">
        <f t="shared" si="37"/>
        <v>21</v>
      </c>
      <c r="BG27" s="385">
        <f t="shared" si="37"/>
        <v>22</v>
      </c>
      <c r="BH27" s="385">
        <f t="shared" si="37"/>
        <v>21</v>
      </c>
      <c r="BI27" s="385">
        <f t="shared" si="37"/>
        <v>25</v>
      </c>
      <c r="BJ27" s="385">
        <f t="shared" si="37"/>
        <v>22</v>
      </c>
      <c r="BK27" s="385">
        <f t="shared" si="37"/>
        <v>27</v>
      </c>
      <c r="BL27" s="385">
        <f t="shared" si="37"/>
        <v>24</v>
      </c>
      <c r="BM27" s="385">
        <f t="shared" si="37"/>
        <v>29</v>
      </c>
      <c r="BN27" s="385">
        <f t="shared" si="37"/>
        <v>25</v>
      </c>
      <c r="BO27" s="31">
        <f t="shared" si="37"/>
        <v>96</v>
      </c>
      <c r="BP27" s="475">
        <v>-1.260016433977562E-2</v>
      </c>
      <c r="BQ27" s="466">
        <v>-1.4210981980964228E-2</v>
      </c>
      <c r="BR27" s="466">
        <v>-0.14589863453466539</v>
      </c>
      <c r="BS27" s="466">
        <v>0.44624984197187173</v>
      </c>
      <c r="BT27" s="466">
        <v>5.3622292641438397E-2</v>
      </c>
      <c r="BU27" s="466">
        <v>0.40522771367018828</v>
      </c>
      <c r="BV27" s="476">
        <v>9.4900151718606704E-2</v>
      </c>
      <c r="BW27" s="339">
        <f t="shared" si="5"/>
        <v>-14.210981980964227</v>
      </c>
      <c r="BX27" s="343">
        <f t="shared" si="6"/>
        <v>433656.66609737207</v>
      </c>
      <c r="BY27" s="453">
        <f t="shared" si="7"/>
        <v>14178.427724583866</v>
      </c>
      <c r="BZ27" s="453">
        <f t="shared" si="7"/>
        <v>416826.9176953198</v>
      </c>
      <c r="CA27" s="453">
        <f t="shared" si="8"/>
        <v>19.165276281003624</v>
      </c>
      <c r="CB27" s="344">
        <f t="shared" si="26"/>
        <v>864681.17679355678</v>
      </c>
    </row>
    <row r="28" spans="2:80" x14ac:dyDescent="0.25">
      <c r="B28" s="172">
        <v>23</v>
      </c>
      <c r="C28" s="173">
        <f>IF(Risk_NC!C44="","",Risk_NC!C44)</f>
        <v>6</v>
      </c>
      <c r="D28" s="419" t="str">
        <f>IF(Risk_NC!D44="","",Risk_NC!D44)</f>
        <v>Q</v>
      </c>
      <c r="E28" s="419">
        <f>IF(Risk_NC!E44="","",Risk_NC!E44)</f>
        <v>7</v>
      </c>
      <c r="F28" s="419">
        <f>IF(Risk_NC!F44="","",Risk_NC!F44)</f>
        <v>2</v>
      </c>
      <c r="G28" s="419">
        <f>IF(Risk_NC!G44="","",Risk_NC!G44)</f>
        <v>5</v>
      </c>
      <c r="H28" s="175">
        <f>IF(Risk_NC!H44="","",Risk_NC!H44)</f>
        <v>1</v>
      </c>
      <c r="I28" s="417">
        <f t="shared" si="9"/>
        <v>6</v>
      </c>
      <c r="J28" s="174">
        <f t="shared" si="9"/>
        <v>0</v>
      </c>
      <c r="K28" s="174">
        <f t="shared" si="9"/>
        <v>7</v>
      </c>
      <c r="L28" s="174">
        <f t="shared" si="9"/>
        <v>2</v>
      </c>
      <c r="M28" s="174">
        <f t="shared" si="9"/>
        <v>5</v>
      </c>
      <c r="N28" s="175">
        <f t="shared" si="9"/>
        <v>1</v>
      </c>
      <c r="O28" s="176">
        <f t="shared" si="10"/>
        <v>3</v>
      </c>
      <c r="P28" s="177">
        <f t="shared" si="10"/>
        <v>2</v>
      </c>
      <c r="Q28" s="465">
        <f t="shared" si="11"/>
        <v>8</v>
      </c>
      <c r="R28" s="464">
        <f t="shared" si="12"/>
        <v>3</v>
      </c>
      <c r="S28" s="417" t="str">
        <f t="shared" si="13"/>
        <v>P</v>
      </c>
      <c r="T28" s="167" t="str">
        <f>Risk_NC!Q44</f>
        <v>B</v>
      </c>
      <c r="U28" s="485">
        <f>IF(C28="","",SUM(Risk_NC!I44:K44))</f>
        <v>100</v>
      </c>
      <c r="V28" s="485">
        <f t="shared" si="14"/>
        <v>-100</v>
      </c>
      <c r="W28" s="155">
        <f t="shared" si="27"/>
        <v>2450</v>
      </c>
      <c r="X28" s="179">
        <f t="shared" si="28"/>
        <v>-41.931475141471068</v>
      </c>
      <c r="Y28" s="180">
        <f t="shared" si="29"/>
        <v>-860.44569517420609</v>
      </c>
      <c r="Z28" s="158">
        <f>Risk_NC!I44</f>
        <v>0</v>
      </c>
      <c r="AA28" s="423">
        <f>Risk_NC!J44</f>
        <v>100</v>
      </c>
      <c r="AB28" s="159">
        <f>Risk_NC!K44</f>
        <v>0</v>
      </c>
      <c r="AC28" s="421">
        <f t="shared" si="15"/>
        <v>0</v>
      </c>
      <c r="AD28" s="423">
        <f t="shared" si="16"/>
        <v>-100</v>
      </c>
      <c r="AE28" s="159">
        <f t="shared" si="1"/>
        <v>0</v>
      </c>
      <c r="AF28" s="433">
        <f t="shared" si="2"/>
        <v>-100</v>
      </c>
      <c r="AG28" s="424">
        <f t="shared" si="17"/>
        <v>50</v>
      </c>
      <c r="AH28" s="171">
        <f t="shared" si="18"/>
        <v>100</v>
      </c>
      <c r="AI28" s="434">
        <f t="shared" si="3"/>
        <v>0</v>
      </c>
      <c r="AJ28" s="202">
        <f>CA!$E$5</f>
        <v>0.44624660934359561</v>
      </c>
      <c r="AK28" s="212">
        <f>CA!$E$28</f>
        <v>5.3863715857769889E-2</v>
      </c>
      <c r="AL28" s="213">
        <f>CA!$E$29</f>
        <v>0.4047337067749931</v>
      </c>
      <c r="AM28" s="443">
        <f>CA!$E$6</f>
        <v>9.5155968023640194E-2</v>
      </c>
      <c r="AN28" s="215">
        <f t="shared" si="4"/>
        <v>-41.931475141471068</v>
      </c>
      <c r="AO28" s="209">
        <f t="shared" si="19"/>
        <v>1504.722851602347</v>
      </c>
      <c r="AP28" s="429">
        <f t="shared" si="20"/>
        <v>455.22359930000238</v>
      </c>
      <c r="AQ28" s="429">
        <f t="shared" si="21"/>
        <v>8153.1758170217008</v>
      </c>
      <c r="AR28" s="451">
        <f t="shared" si="22"/>
        <v>167.3078482766677</v>
      </c>
      <c r="AS28" s="448">
        <f t="shared" si="23"/>
        <v>10280.430116200718</v>
      </c>
      <c r="AT28" s="139"/>
      <c r="AU28" s="59" t="str">
        <f t="shared" si="24"/>
        <v>P</v>
      </c>
      <c r="AV28" s="51" t="str">
        <f t="shared" si="30"/>
        <v>BP</v>
      </c>
      <c r="AW28" s="385" t="str">
        <f>IF(C28="","",IF(LEN(AV28)&lt;2,"",LOOKUP(AV28,'Betting Systems'!$B$4:$B$7,'Betting Systems'!$C$4:$C$7)))</f>
        <v>B</v>
      </c>
      <c r="AX28" s="31">
        <f t="shared" si="32"/>
        <v>1</v>
      </c>
      <c r="AY28" s="51" t="str">
        <f t="shared" si="33"/>
        <v>BBP</v>
      </c>
      <c r="AZ28" s="385" t="str">
        <f>IF($C28="","",IF(LEN(AY28)&lt;3,"",LOOKUP(AY28,'Betting Systems'!$E$4:$E$11,'Betting Systems'!$F$4:$F$11)))</f>
        <v>B</v>
      </c>
      <c r="BA28" s="52">
        <f t="shared" si="34"/>
        <v>1</v>
      </c>
      <c r="BB28" s="126" t="str">
        <f t="shared" si="36"/>
        <v>BPBBP</v>
      </c>
      <c r="BC28" s="123" t="str">
        <f>IF($C28="","",IF(LEN(BB28)&lt;5,"",LOOKUP(BB28,'Betting Systems'!$H$4:$H$35,'Betting Systems'!$I$4:$I$35)))</f>
        <v/>
      </c>
      <c r="BD28" s="125" t="str">
        <f t="shared" si="35"/>
        <v/>
      </c>
      <c r="BF28" s="51">
        <f t="shared" si="37"/>
        <v>20</v>
      </c>
      <c r="BG28" s="385">
        <f t="shared" si="37"/>
        <v>22</v>
      </c>
      <c r="BH28" s="385">
        <f t="shared" si="37"/>
        <v>21</v>
      </c>
      <c r="BI28" s="385">
        <f t="shared" si="37"/>
        <v>25</v>
      </c>
      <c r="BJ28" s="385">
        <f t="shared" si="37"/>
        <v>21</v>
      </c>
      <c r="BK28" s="385">
        <f t="shared" si="37"/>
        <v>27</v>
      </c>
      <c r="BL28" s="385">
        <f t="shared" si="37"/>
        <v>24</v>
      </c>
      <c r="BM28" s="385">
        <f t="shared" si="37"/>
        <v>28</v>
      </c>
      <c r="BN28" s="385">
        <f t="shared" si="37"/>
        <v>25</v>
      </c>
      <c r="BO28" s="31">
        <f t="shared" si="37"/>
        <v>95</v>
      </c>
      <c r="BP28" s="475">
        <v>-1.2610449511706466E-2</v>
      </c>
      <c r="BQ28" s="466">
        <v>-1.4202781078695374E-2</v>
      </c>
      <c r="BR28" s="466">
        <v>-0.14585682727884602</v>
      </c>
      <c r="BS28" s="466">
        <v>0.44624237676044232</v>
      </c>
      <c r="BT28" s="466">
        <v>5.3626461180768754E-2</v>
      </c>
      <c r="BU28" s="466">
        <v>0.40522636509136256</v>
      </c>
      <c r="BV28" s="476">
        <v>9.4904796969218136E-2</v>
      </c>
      <c r="BW28" s="339">
        <f t="shared" si="5"/>
        <v>-1.4202781078695375</v>
      </c>
      <c r="BX28" s="343">
        <f t="shared" si="6"/>
        <v>4336.5662675181193</v>
      </c>
      <c r="BY28" s="453">
        <f t="shared" si="7"/>
        <v>141.79077658974268</v>
      </c>
      <c r="BZ28" s="453">
        <f t="shared" si="7"/>
        <v>4168.1878964601601</v>
      </c>
      <c r="CA28" s="453">
        <f t="shared" si="8"/>
        <v>0.19144099825838579</v>
      </c>
      <c r="CB28" s="344">
        <f t="shared" si="26"/>
        <v>8646.7363815662811</v>
      </c>
    </row>
    <row r="29" spans="2:80" x14ac:dyDescent="0.25">
      <c r="B29" s="172">
        <v>24</v>
      </c>
      <c r="C29" s="173">
        <f>IF(Risk_NC!C45="","",Risk_NC!C45)</f>
        <v>6</v>
      </c>
      <c r="D29" s="419">
        <f>IF(Risk_NC!D45="","",Risk_NC!D45)</f>
        <v>6</v>
      </c>
      <c r="E29" s="419" t="str">
        <f>IF(Risk_NC!E45="","",Risk_NC!E45)</f>
        <v>J</v>
      </c>
      <c r="F29" s="419">
        <f>IF(Risk_NC!F45="","",Risk_NC!F45)</f>
        <v>3</v>
      </c>
      <c r="G29" s="419" t="str">
        <f>IF(Risk_NC!G45="","",Risk_NC!G45)</f>
        <v/>
      </c>
      <c r="H29" s="175" t="str">
        <f>IF(Risk_NC!H45="","",Risk_NC!H45)</f>
        <v/>
      </c>
      <c r="I29" s="417">
        <f t="shared" si="9"/>
        <v>6</v>
      </c>
      <c r="J29" s="174">
        <f t="shared" si="9"/>
        <v>6</v>
      </c>
      <c r="K29" s="174">
        <f t="shared" si="9"/>
        <v>0</v>
      </c>
      <c r="L29" s="174">
        <f t="shared" si="9"/>
        <v>3</v>
      </c>
      <c r="M29" s="174" t="str">
        <f t="shared" si="9"/>
        <v/>
      </c>
      <c r="N29" s="175" t="str">
        <f t="shared" si="9"/>
        <v/>
      </c>
      <c r="O29" s="176">
        <f t="shared" si="10"/>
        <v>6</v>
      </c>
      <c r="P29" s="177">
        <f t="shared" si="10"/>
        <v>9</v>
      </c>
      <c r="Q29" s="465">
        <f t="shared" si="11"/>
        <v>6</v>
      </c>
      <c r="R29" s="464">
        <f t="shared" si="12"/>
        <v>9</v>
      </c>
      <c r="S29" s="417" t="str">
        <f t="shared" si="13"/>
        <v>B</v>
      </c>
      <c r="T29" s="167" t="str">
        <f>Risk_NC!Q45</f>
        <v>B</v>
      </c>
      <c r="U29" s="485">
        <f>IF(C29="","",SUM(Risk_NC!I45:K45))</f>
        <v>100</v>
      </c>
      <c r="V29" s="485">
        <f t="shared" si="14"/>
        <v>100</v>
      </c>
      <c r="W29" s="155">
        <f t="shared" si="27"/>
        <v>2550</v>
      </c>
      <c r="X29" s="179">
        <f t="shared" si="28"/>
        <v>-41.931475141471068</v>
      </c>
      <c r="Y29" s="180">
        <f t="shared" si="29"/>
        <v>-902.37717031567718</v>
      </c>
      <c r="Z29" s="158">
        <f>Risk_NC!I45</f>
        <v>0</v>
      </c>
      <c r="AA29" s="423">
        <f>Risk_NC!J45</f>
        <v>100</v>
      </c>
      <c r="AB29" s="159">
        <f>Risk_NC!K45</f>
        <v>0</v>
      </c>
      <c r="AC29" s="421">
        <f t="shared" si="15"/>
        <v>0</v>
      </c>
      <c r="AD29" s="423">
        <f t="shared" si="16"/>
        <v>100</v>
      </c>
      <c r="AE29" s="159">
        <f t="shared" si="1"/>
        <v>0</v>
      </c>
      <c r="AF29" s="433">
        <f t="shared" si="2"/>
        <v>-100</v>
      </c>
      <c r="AG29" s="424">
        <f t="shared" si="17"/>
        <v>50</v>
      </c>
      <c r="AH29" s="171">
        <f t="shared" si="18"/>
        <v>100</v>
      </c>
      <c r="AI29" s="434">
        <f t="shared" si="3"/>
        <v>0</v>
      </c>
      <c r="AJ29" s="202">
        <f>CA!$E$5</f>
        <v>0.44624660934359561</v>
      </c>
      <c r="AK29" s="212">
        <f>CA!$E$28</f>
        <v>5.3863715857769889E-2</v>
      </c>
      <c r="AL29" s="213">
        <f>CA!$E$29</f>
        <v>0.4047337067749931</v>
      </c>
      <c r="AM29" s="443">
        <f>CA!$E$6</f>
        <v>9.5155968023640194E-2</v>
      </c>
      <c r="AN29" s="215">
        <f t="shared" si="4"/>
        <v>-41.931475141471068</v>
      </c>
      <c r="AO29" s="209">
        <f t="shared" si="19"/>
        <v>1504.722851602347</v>
      </c>
      <c r="AP29" s="429">
        <f t="shared" si="20"/>
        <v>455.22359930000238</v>
      </c>
      <c r="AQ29" s="429">
        <f t="shared" si="21"/>
        <v>8153.1758170217008</v>
      </c>
      <c r="AR29" s="451">
        <f t="shared" si="22"/>
        <v>167.3078482766677</v>
      </c>
      <c r="AS29" s="448">
        <f t="shared" si="23"/>
        <v>10280.430116200718</v>
      </c>
      <c r="AT29" s="139"/>
      <c r="AU29" s="59" t="str">
        <f t="shared" si="24"/>
        <v>B</v>
      </c>
      <c r="AV29" s="51" t="str">
        <f t="shared" si="30"/>
        <v>PP</v>
      </c>
      <c r="AW29" s="385" t="str">
        <f>IF(C29="","",IF(LEN(AV29)&lt;2,"",LOOKUP(AV29,'Betting Systems'!$B$4:$B$7,'Betting Systems'!$C$4:$C$7)))</f>
        <v>P</v>
      </c>
      <c r="AX29" s="31">
        <f t="shared" si="32"/>
        <v>0</v>
      </c>
      <c r="AY29" s="51" t="str">
        <f t="shared" si="33"/>
        <v>BPP</v>
      </c>
      <c r="AZ29" s="385" t="str">
        <f>IF($C29="","",IF(LEN(AY29)&lt;3,"",LOOKUP(AY29,'Betting Systems'!$E$4:$E$11,'Betting Systems'!$F$4:$F$11)))</f>
        <v>B</v>
      </c>
      <c r="BA29" s="52">
        <f t="shared" si="34"/>
        <v>1</v>
      </c>
      <c r="BB29" s="126" t="str">
        <f t="shared" si="36"/>
        <v>PBBPP</v>
      </c>
      <c r="BC29" s="123" t="str">
        <f>IF($C29="","",IF(LEN(BB29)&lt;5,"",LOOKUP(BB29,'Betting Systems'!$H$4:$H$35,'Betting Systems'!$I$4:$I$35)))</f>
        <v>B</v>
      </c>
      <c r="BD29" s="125">
        <f t="shared" si="35"/>
        <v>1</v>
      </c>
      <c r="BF29" s="51">
        <f t="shared" si="37"/>
        <v>19</v>
      </c>
      <c r="BG29" s="385">
        <f t="shared" si="37"/>
        <v>21</v>
      </c>
      <c r="BH29" s="385">
        <f t="shared" si="37"/>
        <v>21</v>
      </c>
      <c r="BI29" s="385">
        <f t="shared" si="37"/>
        <v>25</v>
      </c>
      <c r="BJ29" s="385">
        <f t="shared" si="37"/>
        <v>20</v>
      </c>
      <c r="BK29" s="385">
        <f t="shared" si="37"/>
        <v>26</v>
      </c>
      <c r="BL29" s="385">
        <f t="shared" si="37"/>
        <v>23</v>
      </c>
      <c r="BM29" s="385">
        <f t="shared" si="37"/>
        <v>28</v>
      </c>
      <c r="BN29" s="385">
        <f t="shared" si="37"/>
        <v>25</v>
      </c>
      <c r="BO29" s="31">
        <f t="shared" si="37"/>
        <v>94</v>
      </c>
      <c r="BP29" s="475">
        <v>-1.26168721423679E-2</v>
      </c>
      <c r="BQ29" s="466">
        <v>-1.419676030060113E-2</v>
      </c>
      <c r="BR29" s="466">
        <v>-0.14585376356487986</v>
      </c>
      <c r="BS29" s="466">
        <v>0.44623899523884208</v>
      </c>
      <c r="BT29" s="466">
        <v>5.3627264885909985E-2</v>
      </c>
      <c r="BU29" s="466">
        <v>0.40522860249528597</v>
      </c>
      <c r="BV29" s="476">
        <v>9.4905137381896529E-2</v>
      </c>
      <c r="BW29" s="339">
        <f t="shared" si="5"/>
        <v>-1.419676030060113</v>
      </c>
      <c r="BX29" s="343">
        <f t="shared" si="6"/>
        <v>4336.5863771283393</v>
      </c>
      <c r="BY29" s="453">
        <f t="shared" si="7"/>
        <v>141.78958114785465</v>
      </c>
      <c r="BZ29" s="453">
        <f t="shared" si="7"/>
        <v>4168.1614218403693</v>
      </c>
      <c r="CA29" s="453">
        <f t="shared" si="8"/>
        <v>0.191279409168676</v>
      </c>
      <c r="CB29" s="344">
        <f t="shared" si="26"/>
        <v>8646.7286595257319</v>
      </c>
    </row>
    <row r="30" spans="2:80" x14ac:dyDescent="0.25">
      <c r="B30" s="172">
        <v>25</v>
      </c>
      <c r="C30" s="173">
        <f>IF(Risk_NC!C46="","",Risk_NC!C46)</f>
        <v>8</v>
      </c>
      <c r="D30" s="419">
        <f>IF(Risk_NC!D46="","",Risk_NC!D46)</f>
        <v>8</v>
      </c>
      <c r="E30" s="419">
        <f>IF(Risk_NC!E46="","",Risk_NC!E46)</f>
        <v>3</v>
      </c>
      <c r="F30" s="419">
        <f>IF(Risk_NC!F46="","",Risk_NC!F46)</f>
        <v>8</v>
      </c>
      <c r="G30" s="419">
        <f>IF(Risk_NC!G46="","",Risk_NC!G46)</f>
        <v>4</v>
      </c>
      <c r="H30" s="175" t="str">
        <f>IF(Risk_NC!H46="","",Risk_NC!H46)</f>
        <v/>
      </c>
      <c r="I30" s="417">
        <f t="shared" si="9"/>
        <v>8</v>
      </c>
      <c r="J30" s="174">
        <f t="shared" si="9"/>
        <v>8</v>
      </c>
      <c r="K30" s="174">
        <f t="shared" si="9"/>
        <v>3</v>
      </c>
      <c r="L30" s="174">
        <f t="shared" si="9"/>
        <v>8</v>
      </c>
      <c r="M30" s="174">
        <f t="shared" si="9"/>
        <v>4</v>
      </c>
      <c r="N30" s="175" t="str">
        <f t="shared" si="9"/>
        <v/>
      </c>
      <c r="O30" s="176">
        <f t="shared" si="10"/>
        <v>1</v>
      </c>
      <c r="P30" s="177">
        <f t="shared" si="10"/>
        <v>6</v>
      </c>
      <c r="Q30" s="465">
        <f t="shared" si="11"/>
        <v>5</v>
      </c>
      <c r="R30" s="464">
        <f t="shared" si="12"/>
        <v>6</v>
      </c>
      <c r="S30" s="417" t="str">
        <f t="shared" si="13"/>
        <v>B</v>
      </c>
      <c r="T30" s="167" t="str">
        <f>Risk_NC!Q46</f>
        <v>B</v>
      </c>
      <c r="U30" s="485">
        <f>IF(C30="","",SUM(Risk_NC!I46:K46))</f>
        <v>100</v>
      </c>
      <c r="V30" s="485">
        <f t="shared" si="14"/>
        <v>50</v>
      </c>
      <c r="W30" s="155">
        <f t="shared" si="27"/>
        <v>2600</v>
      </c>
      <c r="X30" s="179">
        <f t="shared" si="28"/>
        <v>-41.931475141471068</v>
      </c>
      <c r="Y30" s="180">
        <f t="shared" si="29"/>
        <v>-944.30864545714826</v>
      </c>
      <c r="Z30" s="158">
        <f>Risk_NC!I46</f>
        <v>0</v>
      </c>
      <c r="AA30" s="423">
        <f>Risk_NC!J46</f>
        <v>100</v>
      </c>
      <c r="AB30" s="159">
        <f>Risk_NC!K46</f>
        <v>0</v>
      </c>
      <c r="AC30" s="421">
        <f t="shared" si="15"/>
        <v>0</v>
      </c>
      <c r="AD30" s="423">
        <f t="shared" si="16"/>
        <v>50</v>
      </c>
      <c r="AE30" s="159">
        <f t="shared" si="1"/>
        <v>0</v>
      </c>
      <c r="AF30" s="433">
        <f t="shared" si="2"/>
        <v>-100</v>
      </c>
      <c r="AG30" s="424">
        <f t="shared" si="17"/>
        <v>50</v>
      </c>
      <c r="AH30" s="171">
        <f t="shared" si="18"/>
        <v>100</v>
      </c>
      <c r="AI30" s="434">
        <f t="shared" si="3"/>
        <v>0</v>
      </c>
      <c r="AJ30" s="202">
        <f>CA!$E$5</f>
        <v>0.44624660934359561</v>
      </c>
      <c r="AK30" s="212">
        <f>CA!$E$28</f>
        <v>5.3863715857769889E-2</v>
      </c>
      <c r="AL30" s="213">
        <f>CA!$E$29</f>
        <v>0.4047337067749931</v>
      </c>
      <c r="AM30" s="443">
        <f>CA!$E$6</f>
        <v>9.5155968023640194E-2</v>
      </c>
      <c r="AN30" s="215">
        <f t="shared" si="4"/>
        <v>-41.931475141471068</v>
      </c>
      <c r="AO30" s="209">
        <f t="shared" si="19"/>
        <v>1504.722851602347</v>
      </c>
      <c r="AP30" s="429">
        <f t="shared" si="20"/>
        <v>455.22359930000238</v>
      </c>
      <c r="AQ30" s="429">
        <f t="shared" si="21"/>
        <v>8153.1758170217008</v>
      </c>
      <c r="AR30" s="451">
        <f t="shared" si="22"/>
        <v>167.3078482766677</v>
      </c>
      <c r="AS30" s="448">
        <f t="shared" si="23"/>
        <v>10280.430116200718</v>
      </c>
      <c r="AT30" s="139"/>
      <c r="AU30" s="59" t="str">
        <f t="shared" si="24"/>
        <v>B</v>
      </c>
      <c r="AV30" s="51" t="str">
        <f t="shared" si="30"/>
        <v>PB</v>
      </c>
      <c r="AW30" s="385" t="str">
        <f>IF(C30="","",IF(LEN(AV30)&lt;2,"",LOOKUP(AV30,'Betting Systems'!$B$4:$B$7,'Betting Systems'!$C$4:$C$7)))</f>
        <v>P</v>
      </c>
      <c r="AX30" s="31">
        <f t="shared" si="32"/>
        <v>0</v>
      </c>
      <c r="AY30" s="51" t="str">
        <f t="shared" si="33"/>
        <v>PPB</v>
      </c>
      <c r="AZ30" s="385" t="str">
        <f>IF($C30="","",IF(LEN(AY30)&lt;3,"",LOOKUP(AY30,'Betting Systems'!$E$4:$E$11,'Betting Systems'!$F$4:$F$11)))</f>
        <v>P</v>
      </c>
      <c r="BA30" s="52">
        <f t="shared" si="34"/>
        <v>0</v>
      </c>
      <c r="BB30" s="126" t="str">
        <f t="shared" si="36"/>
        <v>BBPPB</v>
      </c>
      <c r="BC30" s="123" t="str">
        <f>IF($C30="","",IF(LEN(BB30)&lt;5,"",LOOKUP(BB30,'Betting Systems'!$H$4:$H$35,'Betting Systems'!$I$4:$I$35)))</f>
        <v>B</v>
      </c>
      <c r="BD30" s="125">
        <f t="shared" si="35"/>
        <v>1</v>
      </c>
      <c r="BF30" s="51">
        <f t="shared" si="37"/>
        <v>19</v>
      </c>
      <c r="BG30" s="385">
        <f t="shared" si="37"/>
        <v>21</v>
      </c>
      <c r="BH30" s="385">
        <f t="shared" si="37"/>
        <v>20</v>
      </c>
      <c r="BI30" s="385">
        <f t="shared" si="37"/>
        <v>25</v>
      </c>
      <c r="BJ30" s="385">
        <f t="shared" si="37"/>
        <v>20</v>
      </c>
      <c r="BK30" s="385">
        <f t="shared" si="37"/>
        <v>24</v>
      </c>
      <c r="BL30" s="385">
        <f t="shared" si="37"/>
        <v>23</v>
      </c>
      <c r="BM30" s="385">
        <f t="shared" si="37"/>
        <v>28</v>
      </c>
      <c r="BN30" s="385">
        <f t="shared" si="37"/>
        <v>25</v>
      </c>
      <c r="BO30" s="31">
        <f t="shared" si="37"/>
        <v>93</v>
      </c>
      <c r="BP30" s="475">
        <v>-1.2620629815498729E-2</v>
      </c>
      <c r="BQ30" s="466">
        <v>-1.4186926150505885E-2</v>
      </c>
      <c r="BR30" s="466">
        <v>-0.14588243214937208</v>
      </c>
      <c r="BS30" s="466">
        <v>0.44623870910135938</v>
      </c>
      <c r="BT30" s="466">
        <v>5.3615111931990693E-2</v>
      </c>
      <c r="BU30" s="466">
        <v>0.40524422698485812</v>
      </c>
      <c r="BV30" s="476">
        <v>9.4901951983605667E-2</v>
      </c>
      <c r="BW30" s="339">
        <f t="shared" si="5"/>
        <v>-1.4186926150505885</v>
      </c>
      <c r="BX30" s="343">
        <f t="shared" si="6"/>
        <v>4336.6701184066078</v>
      </c>
      <c r="BY30" s="453">
        <f t="shared" si="7"/>
        <v>141.75202669714417</v>
      </c>
      <c r="BZ30" s="453">
        <f t="shared" si="7"/>
        <v>4168.241298762623</v>
      </c>
      <c r="CA30" s="453">
        <f t="shared" si="8"/>
        <v>0.19100808978172842</v>
      </c>
      <c r="CB30" s="344">
        <f t="shared" si="26"/>
        <v>8646.8544519561565</v>
      </c>
    </row>
    <row r="31" spans="2:80" x14ac:dyDescent="0.25">
      <c r="B31" s="172">
        <v>26</v>
      </c>
      <c r="C31" s="173">
        <f>IF(Risk_NC!C47="","",Risk_NC!C47)</f>
        <v>9</v>
      </c>
      <c r="D31" s="419">
        <f>IF(Risk_NC!D47="","",Risk_NC!D47)</f>
        <v>9</v>
      </c>
      <c r="E31" s="419">
        <f>IF(Risk_NC!E47="","",Risk_NC!E47)</f>
        <v>3</v>
      </c>
      <c r="F31" s="419" t="str">
        <f>IF(Risk_NC!F47="","",Risk_NC!F47)</f>
        <v>K</v>
      </c>
      <c r="G31" s="419" t="str">
        <f>IF(Risk_NC!G47="","",Risk_NC!G47)</f>
        <v/>
      </c>
      <c r="H31" s="175" t="str">
        <f>IF(Risk_NC!H47="","",Risk_NC!H47)</f>
        <v/>
      </c>
      <c r="I31" s="417">
        <f t="shared" si="9"/>
        <v>9</v>
      </c>
      <c r="J31" s="174">
        <f t="shared" si="9"/>
        <v>9</v>
      </c>
      <c r="K31" s="174">
        <f t="shared" si="9"/>
        <v>3</v>
      </c>
      <c r="L31" s="174">
        <f t="shared" si="9"/>
        <v>0</v>
      </c>
      <c r="M31" s="174" t="str">
        <f t="shared" si="9"/>
        <v/>
      </c>
      <c r="N31" s="175" t="str">
        <f t="shared" si="9"/>
        <v/>
      </c>
      <c r="O31" s="176">
        <f t="shared" si="10"/>
        <v>2</v>
      </c>
      <c r="P31" s="177">
        <f t="shared" si="10"/>
        <v>9</v>
      </c>
      <c r="Q31" s="465">
        <f t="shared" si="11"/>
        <v>2</v>
      </c>
      <c r="R31" s="464">
        <f t="shared" si="12"/>
        <v>9</v>
      </c>
      <c r="S31" s="417" t="str">
        <f t="shared" si="13"/>
        <v>B</v>
      </c>
      <c r="T31" s="167" t="str">
        <f>Risk_NC!Q47</f>
        <v>B</v>
      </c>
      <c r="U31" s="485">
        <f>IF(C31="","",SUM(Risk_NC!I47:K47))</f>
        <v>100</v>
      </c>
      <c r="V31" s="485">
        <f t="shared" si="14"/>
        <v>100</v>
      </c>
      <c r="W31" s="155">
        <f t="shared" si="27"/>
        <v>2700</v>
      </c>
      <c r="X31" s="179">
        <f t="shared" si="28"/>
        <v>-41.931475141471068</v>
      </c>
      <c r="Y31" s="180">
        <f t="shared" si="29"/>
        <v>-986.24012059861934</v>
      </c>
      <c r="Z31" s="158">
        <f>Risk_NC!I47</f>
        <v>0</v>
      </c>
      <c r="AA31" s="423">
        <f>Risk_NC!J47</f>
        <v>100</v>
      </c>
      <c r="AB31" s="159">
        <f>Risk_NC!K47</f>
        <v>0</v>
      </c>
      <c r="AC31" s="421">
        <f t="shared" si="15"/>
        <v>0</v>
      </c>
      <c r="AD31" s="423">
        <f t="shared" si="16"/>
        <v>100</v>
      </c>
      <c r="AE31" s="159">
        <f t="shared" si="1"/>
        <v>0</v>
      </c>
      <c r="AF31" s="433">
        <f t="shared" si="2"/>
        <v>-100</v>
      </c>
      <c r="AG31" s="424">
        <f t="shared" si="17"/>
        <v>50</v>
      </c>
      <c r="AH31" s="171">
        <f t="shared" si="18"/>
        <v>100</v>
      </c>
      <c r="AI31" s="434">
        <f t="shared" si="3"/>
        <v>0</v>
      </c>
      <c r="AJ31" s="202">
        <f>CA!$E$5</f>
        <v>0.44624660934359561</v>
      </c>
      <c r="AK31" s="212">
        <f>CA!$E$28</f>
        <v>5.3863715857769889E-2</v>
      </c>
      <c r="AL31" s="213">
        <f>CA!$E$29</f>
        <v>0.4047337067749931</v>
      </c>
      <c r="AM31" s="443">
        <f>CA!$E$6</f>
        <v>9.5155968023640194E-2</v>
      </c>
      <c r="AN31" s="215">
        <f t="shared" si="4"/>
        <v>-41.931475141471068</v>
      </c>
      <c r="AO31" s="209">
        <f t="shared" si="19"/>
        <v>1504.722851602347</v>
      </c>
      <c r="AP31" s="429">
        <f t="shared" si="20"/>
        <v>455.22359930000238</v>
      </c>
      <c r="AQ31" s="429">
        <f t="shared" si="21"/>
        <v>8153.1758170217008</v>
      </c>
      <c r="AR31" s="451">
        <f t="shared" si="22"/>
        <v>167.3078482766677</v>
      </c>
      <c r="AS31" s="448">
        <f t="shared" si="23"/>
        <v>10280.430116200718</v>
      </c>
      <c r="AT31" s="139"/>
      <c r="AU31" s="59" t="str">
        <f t="shared" si="24"/>
        <v>B</v>
      </c>
      <c r="AV31" s="51" t="str">
        <f t="shared" si="30"/>
        <v>BB</v>
      </c>
      <c r="AW31" s="385" t="str">
        <f>IF(C31="","",IF(LEN(AV31)&lt;2,"",LOOKUP(AV31,'Betting Systems'!$B$4:$B$7,'Betting Systems'!$C$4:$C$7)))</f>
        <v>B</v>
      </c>
      <c r="AX31" s="31">
        <f t="shared" si="32"/>
        <v>1</v>
      </c>
      <c r="AY31" s="51" t="str">
        <f t="shared" si="33"/>
        <v>PBB</v>
      </c>
      <c r="AZ31" s="385" t="str">
        <f>IF($C31="","",IF(LEN(AY31)&lt;3,"",LOOKUP(AY31,'Betting Systems'!$E$4:$E$11,'Betting Systems'!$F$4:$F$11)))</f>
        <v>P</v>
      </c>
      <c r="BA31" s="52">
        <f t="shared" si="34"/>
        <v>0</v>
      </c>
      <c r="BB31" s="126" t="str">
        <f t="shared" si="36"/>
        <v>BPPBB</v>
      </c>
      <c r="BC31" s="123" t="str">
        <f>IF($C31="","",IF(LEN(BB31)&lt;5,"",LOOKUP(BB31,'Betting Systems'!$H$4:$H$35,'Betting Systems'!$I$4:$I$35)))</f>
        <v/>
      </c>
      <c r="BD31" s="125" t="str">
        <f t="shared" si="35"/>
        <v/>
      </c>
      <c r="BF31" s="51">
        <f t="shared" si="37"/>
        <v>19</v>
      </c>
      <c r="BG31" s="385">
        <f t="shared" si="37"/>
        <v>21</v>
      </c>
      <c r="BH31" s="385">
        <f t="shared" si="37"/>
        <v>19</v>
      </c>
      <c r="BI31" s="385">
        <f t="shared" si="37"/>
        <v>24</v>
      </c>
      <c r="BJ31" s="385">
        <f t="shared" si="37"/>
        <v>20</v>
      </c>
      <c r="BK31" s="385">
        <f t="shared" si="37"/>
        <v>24</v>
      </c>
      <c r="BL31" s="385">
        <f t="shared" si="37"/>
        <v>23</v>
      </c>
      <c r="BM31" s="385">
        <f t="shared" si="37"/>
        <v>25</v>
      </c>
      <c r="BN31" s="385">
        <f t="shared" si="37"/>
        <v>25</v>
      </c>
      <c r="BO31" s="31">
        <f t="shared" si="37"/>
        <v>93</v>
      </c>
      <c r="BP31" s="475">
        <v>-1.2623948685893768E-2</v>
      </c>
      <c r="BQ31" s="466">
        <v>-1.4181835841950418E-2</v>
      </c>
      <c r="BR31" s="466">
        <v>-0.14589437987385312</v>
      </c>
      <c r="BS31" s="466">
        <v>0.44623771342861429</v>
      </c>
      <c r="BT31" s="466">
        <v>5.3611569055660932E-2</v>
      </c>
      <c r="BU31" s="466">
        <v>0.40525009305883342</v>
      </c>
      <c r="BV31" s="476">
        <v>9.4900624458658656E-2</v>
      </c>
      <c r="BW31" s="339">
        <f t="shared" si="5"/>
        <v>-1.4181835841950419</v>
      </c>
      <c r="BX31" s="343">
        <f t="shared" si="6"/>
        <v>4336.7052275459746</v>
      </c>
      <c r="BY31" s="453">
        <f t="shared" si="7"/>
        <v>141.73985333788823</v>
      </c>
      <c r="BZ31" s="453">
        <f t="shared" si="7"/>
        <v>4168.2597935753629</v>
      </c>
      <c r="CA31" s="453">
        <f t="shared" si="8"/>
        <v>0.1908683759269342</v>
      </c>
      <c r="CB31" s="344">
        <f t="shared" si="26"/>
        <v>8646.8957428351514</v>
      </c>
    </row>
    <row r="32" spans="2:80" x14ac:dyDescent="0.25">
      <c r="B32" s="172">
        <v>27</v>
      </c>
      <c r="C32" s="173" t="str">
        <f>IF(Risk_NC!C48="","",Risk_NC!C48)</f>
        <v>Q</v>
      </c>
      <c r="D32" s="419">
        <f>IF(Risk_NC!D48="","",Risk_NC!D48)</f>
        <v>3</v>
      </c>
      <c r="E32" s="419">
        <f>IF(Risk_NC!E48="","",Risk_NC!E48)</f>
        <v>7</v>
      </c>
      <c r="F32" s="419" t="str">
        <f>IF(Risk_NC!F48="","",Risk_NC!F48)</f>
        <v>Q</v>
      </c>
      <c r="G32" s="419">
        <f>IF(Risk_NC!G48="","",Risk_NC!G48)</f>
        <v>4</v>
      </c>
      <c r="H32" s="175" t="str">
        <f>IF(Risk_NC!H48="","",Risk_NC!H48)</f>
        <v/>
      </c>
      <c r="I32" s="417">
        <f t="shared" si="9"/>
        <v>0</v>
      </c>
      <c r="J32" s="174">
        <f t="shared" si="9"/>
        <v>3</v>
      </c>
      <c r="K32" s="174">
        <f t="shared" si="9"/>
        <v>7</v>
      </c>
      <c r="L32" s="174">
        <f t="shared" si="9"/>
        <v>0</v>
      </c>
      <c r="M32" s="174">
        <f t="shared" si="9"/>
        <v>4</v>
      </c>
      <c r="N32" s="175" t="str">
        <f t="shared" si="9"/>
        <v/>
      </c>
      <c r="O32" s="176">
        <f t="shared" si="10"/>
        <v>7</v>
      </c>
      <c r="P32" s="177">
        <f t="shared" si="10"/>
        <v>3</v>
      </c>
      <c r="Q32" s="465">
        <f t="shared" si="11"/>
        <v>7</v>
      </c>
      <c r="R32" s="464">
        <f t="shared" si="12"/>
        <v>7</v>
      </c>
      <c r="S32" s="417" t="str">
        <f t="shared" si="13"/>
        <v>T</v>
      </c>
      <c r="T32" s="167" t="str">
        <f>Risk_NC!Q48</f>
        <v>P</v>
      </c>
      <c r="U32" s="485">
        <f>IF(C32="","",SUM(Risk_NC!I48:K48))</f>
        <v>100</v>
      </c>
      <c r="V32" s="485">
        <f t="shared" si="14"/>
        <v>0</v>
      </c>
      <c r="W32" s="155">
        <f t="shared" si="27"/>
        <v>2700</v>
      </c>
      <c r="X32" s="179">
        <f t="shared" si="28"/>
        <v>39.238289348582569</v>
      </c>
      <c r="Y32" s="180">
        <f t="shared" si="29"/>
        <v>-947.00183125003673</v>
      </c>
      <c r="Z32" s="158">
        <f>Risk_NC!I48</f>
        <v>100</v>
      </c>
      <c r="AA32" s="423">
        <f>Risk_NC!J48</f>
        <v>0</v>
      </c>
      <c r="AB32" s="159">
        <f>Risk_NC!K48</f>
        <v>0</v>
      </c>
      <c r="AC32" s="421">
        <f t="shared" si="15"/>
        <v>0</v>
      </c>
      <c r="AD32" s="423">
        <f t="shared" si="16"/>
        <v>0</v>
      </c>
      <c r="AE32" s="159">
        <f t="shared" si="1"/>
        <v>0</v>
      </c>
      <c r="AF32" s="433">
        <f t="shared" si="2"/>
        <v>100</v>
      </c>
      <c r="AG32" s="424">
        <f t="shared" si="17"/>
        <v>-100</v>
      </c>
      <c r="AH32" s="171">
        <f t="shared" si="18"/>
        <v>-100</v>
      </c>
      <c r="AI32" s="434">
        <f t="shared" si="3"/>
        <v>0</v>
      </c>
      <c r="AJ32" s="202">
        <f>CA!$E$5</f>
        <v>0.44624660934359561</v>
      </c>
      <c r="AK32" s="212">
        <f>CA!$E$28</f>
        <v>5.3863715857769889E-2</v>
      </c>
      <c r="AL32" s="213">
        <f>CA!$E$29</f>
        <v>0.4047337067749931</v>
      </c>
      <c r="AM32" s="443">
        <f>CA!$E$6</f>
        <v>9.5155968023640194E-2</v>
      </c>
      <c r="AN32" s="215">
        <f t="shared" si="4"/>
        <v>39.238289348582569</v>
      </c>
      <c r="AO32" s="209">
        <f t="shared" si="19"/>
        <v>1647.5360027699169</v>
      </c>
      <c r="AP32" s="429">
        <f t="shared" si="20"/>
        <v>1044.2720842018357</v>
      </c>
      <c r="AQ32" s="429">
        <f t="shared" si="21"/>
        <v>7846.6942874251909</v>
      </c>
      <c r="AR32" s="451">
        <f t="shared" si="22"/>
        <v>146.50625347586012</v>
      </c>
      <c r="AS32" s="448">
        <f t="shared" si="23"/>
        <v>10685.008627872803</v>
      </c>
      <c r="AT32" s="139"/>
      <c r="AU32" s="59" t="str">
        <f t="shared" si="24"/>
        <v>B</v>
      </c>
      <c r="AV32" s="51" t="str">
        <f t="shared" si="30"/>
        <v>BB</v>
      </c>
      <c r="AW32" s="385" t="str">
        <f>IF(C32="","",IF(LEN(AV32)&lt;2,"",LOOKUP(AV32,'Betting Systems'!$B$4:$B$7,'Betting Systems'!$C$4:$C$7)))</f>
        <v>B</v>
      </c>
      <c r="AX32" s="31">
        <f t="shared" si="32"/>
        <v>0</v>
      </c>
      <c r="AY32" s="51" t="str">
        <f t="shared" si="33"/>
        <v>BBB</v>
      </c>
      <c r="AZ32" s="385" t="str">
        <f>IF($C32="","",IF(LEN(AY32)&lt;3,"",LOOKUP(AY32,'Betting Systems'!$E$4:$E$11,'Betting Systems'!$F$4:$F$11)))</f>
        <v>B</v>
      </c>
      <c r="BA32" s="52">
        <f t="shared" si="34"/>
        <v>0</v>
      </c>
      <c r="BB32" s="126" t="str">
        <f t="shared" si="36"/>
        <v>PPBBB</v>
      </c>
      <c r="BC32" s="123" t="str">
        <f>IF($C32="","",IF(LEN(BB32)&lt;5,"",LOOKUP(BB32,'Betting Systems'!$H$4:$H$35,'Betting Systems'!$I$4:$I$35)))</f>
        <v>P</v>
      </c>
      <c r="BD32" s="125">
        <f t="shared" si="35"/>
        <v>1</v>
      </c>
      <c r="BF32" s="51">
        <f t="shared" si="37"/>
        <v>19</v>
      </c>
      <c r="BG32" s="385">
        <f t="shared" si="37"/>
        <v>21</v>
      </c>
      <c r="BH32" s="385">
        <f t="shared" si="37"/>
        <v>18</v>
      </c>
      <c r="BI32" s="385">
        <f t="shared" si="37"/>
        <v>24</v>
      </c>
      <c r="BJ32" s="385">
        <f t="shared" si="37"/>
        <v>20</v>
      </c>
      <c r="BK32" s="385">
        <f t="shared" si="37"/>
        <v>24</v>
      </c>
      <c r="BL32" s="385">
        <f t="shared" si="37"/>
        <v>23</v>
      </c>
      <c r="BM32" s="385">
        <f t="shared" si="37"/>
        <v>25</v>
      </c>
      <c r="BN32" s="385">
        <f t="shared" si="37"/>
        <v>23</v>
      </c>
      <c r="BO32" s="31">
        <f t="shared" si="37"/>
        <v>92</v>
      </c>
      <c r="BP32" s="475">
        <v>-1.2627516210693863E-2</v>
      </c>
      <c r="BQ32" s="466">
        <v>-1.4178473961960683E-2</v>
      </c>
      <c r="BR32" s="466">
        <v>-0.14589274658748114</v>
      </c>
      <c r="BS32" s="466">
        <v>0.44623583892806551</v>
      </c>
      <c r="BT32" s="466">
        <v>5.3611980345282202E-2</v>
      </c>
      <c r="BU32" s="466">
        <v>0.40525137479346374</v>
      </c>
      <c r="BV32" s="476">
        <v>9.4900805934917967E-2</v>
      </c>
      <c r="BW32" s="339">
        <f t="shared" si="5"/>
        <v>-1.2627516210693863</v>
      </c>
      <c r="BX32" s="343">
        <f t="shared" si="6"/>
        <v>4575.7669367115896</v>
      </c>
      <c r="BY32" s="453">
        <f t="shared" si="7"/>
        <v>522.66556697082171</v>
      </c>
      <c r="BZ32" s="453">
        <f t="shared" si="7"/>
        <v>3950.8135720408964</v>
      </c>
      <c r="CA32" s="453">
        <f t="shared" si="8"/>
        <v>0.15132328829991729</v>
      </c>
      <c r="CB32" s="344">
        <f t="shared" si="26"/>
        <v>9049.3973990116083</v>
      </c>
    </row>
    <row r="33" spans="2:80" x14ac:dyDescent="0.25">
      <c r="B33" s="172">
        <v>28</v>
      </c>
      <c r="C33" s="173">
        <f>IF(Risk_NC!C49="","",Risk_NC!C49)</f>
        <v>8</v>
      </c>
      <c r="D33" s="419">
        <f>IF(Risk_NC!D49="","",Risk_NC!D49)</f>
        <v>2</v>
      </c>
      <c r="E33" s="419">
        <f>IF(Risk_NC!E49="","",Risk_NC!E49)</f>
        <v>4</v>
      </c>
      <c r="F33" s="419" t="str">
        <f>IF(Risk_NC!F49="","",Risk_NC!F49)</f>
        <v>Q</v>
      </c>
      <c r="G33" s="419">
        <f>IF(Risk_NC!G49="","",Risk_NC!G49)</f>
        <v>6</v>
      </c>
      <c r="H33" s="175">
        <f>IF(Risk_NC!H49="","",Risk_NC!H49)</f>
        <v>6</v>
      </c>
      <c r="I33" s="417">
        <f t="shared" si="9"/>
        <v>8</v>
      </c>
      <c r="J33" s="174">
        <f t="shared" si="9"/>
        <v>2</v>
      </c>
      <c r="K33" s="174">
        <f t="shared" si="9"/>
        <v>4</v>
      </c>
      <c r="L33" s="174">
        <f t="shared" si="9"/>
        <v>0</v>
      </c>
      <c r="M33" s="174">
        <f t="shared" si="9"/>
        <v>6</v>
      </c>
      <c r="N33" s="175">
        <f t="shared" si="9"/>
        <v>6</v>
      </c>
      <c r="O33" s="176">
        <f t="shared" si="10"/>
        <v>2</v>
      </c>
      <c r="P33" s="177">
        <f t="shared" si="10"/>
        <v>2</v>
      </c>
      <c r="Q33" s="465">
        <f t="shared" si="11"/>
        <v>8</v>
      </c>
      <c r="R33" s="464">
        <f t="shared" si="12"/>
        <v>8</v>
      </c>
      <c r="S33" s="417" t="str">
        <f t="shared" si="13"/>
        <v>T</v>
      </c>
      <c r="T33" s="167" t="str">
        <f>Risk_NC!Q49</f>
        <v>B</v>
      </c>
      <c r="U33" s="485">
        <f>IF(C33="","",SUM(Risk_NC!I49:K49))</f>
        <v>100</v>
      </c>
      <c r="V33" s="485">
        <f t="shared" si="14"/>
        <v>0</v>
      </c>
      <c r="W33" s="155">
        <f t="shared" si="27"/>
        <v>2700</v>
      </c>
      <c r="X33" s="179">
        <f t="shared" si="28"/>
        <v>-41.931475141471068</v>
      </c>
      <c r="Y33" s="180">
        <f t="shared" si="29"/>
        <v>-988.93330639150781</v>
      </c>
      <c r="Z33" s="158">
        <f>Risk_NC!I49</f>
        <v>0</v>
      </c>
      <c r="AA33" s="423">
        <f>Risk_NC!J49</f>
        <v>100</v>
      </c>
      <c r="AB33" s="159">
        <f>Risk_NC!K49</f>
        <v>0</v>
      </c>
      <c r="AC33" s="421">
        <f t="shared" si="15"/>
        <v>0</v>
      </c>
      <c r="AD33" s="423">
        <f t="shared" si="16"/>
        <v>0</v>
      </c>
      <c r="AE33" s="159">
        <f t="shared" si="1"/>
        <v>0</v>
      </c>
      <c r="AF33" s="433">
        <f t="shared" si="2"/>
        <v>-100</v>
      </c>
      <c r="AG33" s="424">
        <f t="shared" si="17"/>
        <v>50</v>
      </c>
      <c r="AH33" s="171">
        <f t="shared" si="18"/>
        <v>100</v>
      </c>
      <c r="AI33" s="434">
        <f t="shared" si="3"/>
        <v>0</v>
      </c>
      <c r="AJ33" s="202">
        <f>CA!$E$5</f>
        <v>0.44624660934359561</v>
      </c>
      <c r="AK33" s="212">
        <f>CA!$E$28</f>
        <v>5.3863715857769889E-2</v>
      </c>
      <c r="AL33" s="213">
        <f>CA!$E$29</f>
        <v>0.4047337067749931</v>
      </c>
      <c r="AM33" s="443">
        <f>CA!$E$6</f>
        <v>9.5155968023640194E-2</v>
      </c>
      <c r="AN33" s="215">
        <f t="shared" si="4"/>
        <v>-41.931475141471068</v>
      </c>
      <c r="AO33" s="209">
        <f t="shared" si="19"/>
        <v>1504.722851602347</v>
      </c>
      <c r="AP33" s="429">
        <f t="shared" si="20"/>
        <v>455.22359930000238</v>
      </c>
      <c r="AQ33" s="429">
        <f t="shared" si="21"/>
        <v>8153.1758170217008</v>
      </c>
      <c r="AR33" s="451">
        <f t="shared" si="22"/>
        <v>167.3078482766677</v>
      </c>
      <c r="AS33" s="448">
        <f t="shared" si="23"/>
        <v>10280.430116200718</v>
      </c>
      <c r="AT33" s="139"/>
      <c r="AU33" s="59" t="str">
        <f t="shared" si="24"/>
        <v>B</v>
      </c>
      <c r="AV33" s="51" t="str">
        <f t="shared" si="30"/>
        <v>BB</v>
      </c>
      <c r="AW33" s="385" t="str">
        <f>IF(C33="","",IF(LEN(AV33)&lt;2,"",LOOKUP(AV33,'Betting Systems'!$B$4:$B$7,'Betting Systems'!$C$4:$C$7)))</f>
        <v>B</v>
      </c>
      <c r="AX33" s="31">
        <f t="shared" si="32"/>
        <v>1</v>
      </c>
      <c r="AY33" s="51" t="str">
        <f t="shared" si="33"/>
        <v>BBB</v>
      </c>
      <c r="AZ33" s="385" t="str">
        <f>IF($C33="","",IF(LEN(AY33)&lt;3,"",LOOKUP(AY33,'Betting Systems'!$E$4:$E$11,'Betting Systems'!$F$4:$F$11)))</f>
        <v>B</v>
      </c>
      <c r="BA33" s="52">
        <f t="shared" si="34"/>
        <v>1</v>
      </c>
      <c r="BB33" s="126" t="str">
        <f t="shared" si="36"/>
        <v>PBBBB</v>
      </c>
      <c r="BC33" s="123" t="str">
        <f>IF($C33="","",IF(LEN(BB33)&lt;5,"",LOOKUP(BB33,'Betting Systems'!$H$4:$H$35,'Betting Systems'!$I$4:$I$35)))</f>
        <v>B</v>
      </c>
      <c r="BD33" s="125">
        <f t="shared" si="35"/>
        <v>1</v>
      </c>
      <c r="BF33" s="51">
        <f t="shared" si="37"/>
        <v>19</v>
      </c>
      <c r="BG33" s="385">
        <f t="shared" si="37"/>
        <v>21</v>
      </c>
      <c r="BH33" s="385">
        <f t="shared" si="37"/>
        <v>17</v>
      </c>
      <c r="BI33" s="385">
        <f t="shared" si="37"/>
        <v>23</v>
      </c>
      <c r="BJ33" s="385">
        <f t="shared" si="37"/>
        <v>20</v>
      </c>
      <c r="BK33" s="385">
        <f t="shared" si="37"/>
        <v>24</v>
      </c>
      <c r="BL33" s="385">
        <f t="shared" si="37"/>
        <v>22</v>
      </c>
      <c r="BM33" s="385">
        <f t="shared" si="37"/>
        <v>25</v>
      </c>
      <c r="BN33" s="385">
        <f t="shared" si="37"/>
        <v>23</v>
      </c>
      <c r="BO33" s="31">
        <f t="shared" si="37"/>
        <v>90</v>
      </c>
      <c r="BP33" s="475">
        <v>-1.263230369232079E-2</v>
      </c>
      <c r="BQ33" s="466">
        <v>-1.4174758601734254E-2</v>
      </c>
      <c r="BR33" s="466">
        <v>-0.14589673769250722</v>
      </c>
      <c r="BS33" s="466">
        <v>0.44623366691530808</v>
      </c>
      <c r="BT33" s="466">
        <v>5.361412458807617E-2</v>
      </c>
      <c r="BU33" s="466">
        <v>0.40525184601953573</v>
      </c>
      <c r="BV33" s="476">
        <v>9.4900362478803721E-2</v>
      </c>
      <c r="BW33" s="339">
        <f t="shared" si="5"/>
        <v>-1.4174758601734254</v>
      </c>
      <c r="BX33" s="343">
        <f t="shared" si="6"/>
        <v>4336.7281685407806</v>
      </c>
      <c r="BY33" s="453">
        <f t="shared" si="7"/>
        <v>141.74270773347951</v>
      </c>
      <c r="BZ33" s="453">
        <f t="shared" si="7"/>
        <v>4168.2196493333258</v>
      </c>
      <c r="CA33" s="453">
        <f t="shared" si="8"/>
        <v>0.19067739687126908</v>
      </c>
      <c r="CB33" s="344">
        <f t="shared" si="26"/>
        <v>8646.8812030044573</v>
      </c>
    </row>
    <row r="34" spans="2:80" x14ac:dyDescent="0.25">
      <c r="B34" s="172">
        <v>29</v>
      </c>
      <c r="C34" s="173" t="str">
        <f>IF(Risk_NC!C50="","",Risk_NC!C50)</f>
        <v>J</v>
      </c>
      <c r="D34" s="419">
        <f>IF(Risk_NC!D50="","",Risk_NC!D50)</f>
        <v>9</v>
      </c>
      <c r="E34" s="419" t="str">
        <f>IF(Risk_NC!E50="","",Risk_NC!E50)</f>
        <v>K</v>
      </c>
      <c r="F34" s="419">
        <f>IF(Risk_NC!F50="","",Risk_NC!F50)</f>
        <v>0</v>
      </c>
      <c r="G34" s="419" t="str">
        <f>IF(Risk_NC!G50="","",Risk_NC!G50)</f>
        <v/>
      </c>
      <c r="H34" s="175" t="str">
        <f>IF(Risk_NC!H50="","",Risk_NC!H50)</f>
        <v/>
      </c>
      <c r="I34" s="417">
        <f t="shared" si="9"/>
        <v>0</v>
      </c>
      <c r="J34" s="174">
        <f t="shared" si="9"/>
        <v>9</v>
      </c>
      <c r="K34" s="174">
        <f t="shared" si="9"/>
        <v>0</v>
      </c>
      <c r="L34" s="174">
        <f t="shared" si="9"/>
        <v>0</v>
      </c>
      <c r="M34" s="174" t="str">
        <f t="shared" si="9"/>
        <v/>
      </c>
      <c r="N34" s="175" t="str">
        <f t="shared" si="9"/>
        <v/>
      </c>
      <c r="O34" s="176">
        <f t="shared" si="10"/>
        <v>0</v>
      </c>
      <c r="P34" s="177">
        <f t="shared" si="10"/>
        <v>9</v>
      </c>
      <c r="Q34" s="465">
        <f t="shared" si="11"/>
        <v>0</v>
      </c>
      <c r="R34" s="464">
        <f t="shared" si="12"/>
        <v>9</v>
      </c>
      <c r="S34" s="417" t="str">
        <f t="shared" si="13"/>
        <v>B</v>
      </c>
      <c r="T34" s="167" t="str">
        <f>Risk_NC!Q50</f>
        <v>P</v>
      </c>
      <c r="U34" s="485">
        <f>IF(C34="","",SUM(Risk_NC!I50:K50))</f>
        <v>100</v>
      </c>
      <c r="V34" s="485">
        <f t="shared" si="14"/>
        <v>-100</v>
      </c>
      <c r="W34" s="155">
        <f t="shared" si="27"/>
        <v>2600</v>
      </c>
      <c r="X34" s="179">
        <f t="shared" si="28"/>
        <v>39.238289348582569</v>
      </c>
      <c r="Y34" s="180">
        <f t="shared" si="29"/>
        <v>-949.6950170429252</v>
      </c>
      <c r="Z34" s="158">
        <f>Risk_NC!I50</f>
        <v>100</v>
      </c>
      <c r="AA34" s="423">
        <f>Risk_NC!J50</f>
        <v>0</v>
      </c>
      <c r="AB34" s="159">
        <f>Risk_NC!K50</f>
        <v>0</v>
      </c>
      <c r="AC34" s="421">
        <f t="shared" si="15"/>
        <v>-100</v>
      </c>
      <c r="AD34" s="423">
        <f t="shared" si="16"/>
        <v>0</v>
      </c>
      <c r="AE34" s="159">
        <f t="shared" si="1"/>
        <v>0</v>
      </c>
      <c r="AF34" s="433">
        <f t="shared" si="2"/>
        <v>100</v>
      </c>
      <c r="AG34" s="424">
        <f t="shared" si="17"/>
        <v>-100</v>
      </c>
      <c r="AH34" s="171">
        <f t="shared" si="18"/>
        <v>-100</v>
      </c>
      <c r="AI34" s="434">
        <f t="shared" si="3"/>
        <v>0</v>
      </c>
      <c r="AJ34" s="202">
        <f>CA!$E$5</f>
        <v>0.44624660934359561</v>
      </c>
      <c r="AK34" s="212">
        <f>CA!$E$28</f>
        <v>5.3863715857769889E-2</v>
      </c>
      <c r="AL34" s="213">
        <f>CA!$E$29</f>
        <v>0.4047337067749931</v>
      </c>
      <c r="AM34" s="443">
        <f>CA!$E$6</f>
        <v>9.5155968023640194E-2</v>
      </c>
      <c r="AN34" s="215">
        <f t="shared" si="4"/>
        <v>39.238289348582569</v>
      </c>
      <c r="AO34" s="209">
        <f t="shared" si="19"/>
        <v>1647.5360027699169</v>
      </c>
      <c r="AP34" s="429">
        <f t="shared" si="20"/>
        <v>1044.2720842018357</v>
      </c>
      <c r="AQ34" s="429">
        <f t="shared" si="21"/>
        <v>7846.6942874251909</v>
      </c>
      <c r="AR34" s="451">
        <f t="shared" si="22"/>
        <v>146.50625347586012</v>
      </c>
      <c r="AS34" s="448">
        <f t="shared" si="23"/>
        <v>10685.008627872803</v>
      </c>
      <c r="AT34" s="139"/>
      <c r="AU34" s="59" t="str">
        <f t="shared" si="24"/>
        <v>B</v>
      </c>
      <c r="AV34" s="51" t="str">
        <f t="shared" si="30"/>
        <v>BB</v>
      </c>
      <c r="AW34" s="385" t="str">
        <f>IF(C34="","",IF(LEN(AV34)&lt;2,"",LOOKUP(AV34,'Betting Systems'!$B$4:$B$7,'Betting Systems'!$C$4:$C$7)))</f>
        <v>B</v>
      </c>
      <c r="AX34" s="31">
        <f t="shared" si="32"/>
        <v>0</v>
      </c>
      <c r="AY34" s="51" t="str">
        <f t="shared" si="33"/>
        <v>BBB</v>
      </c>
      <c r="AZ34" s="385" t="str">
        <f>IF($C34="","",IF(LEN(AY34)&lt;3,"",LOOKUP(AY34,'Betting Systems'!$E$4:$E$11,'Betting Systems'!$F$4:$F$11)))</f>
        <v>B</v>
      </c>
      <c r="BA34" s="52">
        <f t="shared" si="34"/>
        <v>0</v>
      </c>
      <c r="BB34" s="126" t="str">
        <f t="shared" si="36"/>
        <v>BBBBB</v>
      </c>
      <c r="BC34" s="123" t="str">
        <f>IF($C34="","",IF(LEN(BB34)&lt;5,"",LOOKUP(BB34,'Betting Systems'!$H$4:$H$35,'Betting Systems'!$I$4:$I$35)))</f>
        <v>B</v>
      </c>
      <c r="BD34" s="125">
        <f t="shared" si="35"/>
        <v>0</v>
      </c>
      <c r="BF34" s="51">
        <f t="shared" si="37"/>
        <v>19</v>
      </c>
      <c r="BG34" s="385">
        <f t="shared" si="37"/>
        <v>20</v>
      </c>
      <c r="BH34" s="385">
        <f t="shared" si="37"/>
        <v>17</v>
      </c>
      <c r="BI34" s="385">
        <f t="shared" si="37"/>
        <v>22</v>
      </c>
      <c r="BJ34" s="385">
        <f t="shared" si="37"/>
        <v>20</v>
      </c>
      <c r="BK34" s="385">
        <f t="shared" si="37"/>
        <v>22</v>
      </c>
      <c r="BL34" s="385">
        <f t="shared" si="37"/>
        <v>22</v>
      </c>
      <c r="BM34" s="385">
        <f t="shared" si="37"/>
        <v>24</v>
      </c>
      <c r="BN34" s="385">
        <f t="shared" si="37"/>
        <v>23</v>
      </c>
      <c r="BO34" s="31">
        <f t="shared" si="37"/>
        <v>89</v>
      </c>
      <c r="BP34" s="475">
        <v>-1.2635632657060851E-2</v>
      </c>
      <c r="BQ34" s="466">
        <v>-1.4168738125878206E-2</v>
      </c>
      <c r="BR34" s="466">
        <v>-0.14591968781885811</v>
      </c>
      <c r="BS34" s="466">
        <v>0.44623327743989832</v>
      </c>
      <c r="BT34" s="466">
        <v>5.3608741565845011E-2</v>
      </c>
      <c r="BU34" s="466">
        <v>0.40526016853109759</v>
      </c>
      <c r="BV34" s="476">
        <v>9.4897812464749917E-2</v>
      </c>
      <c r="BW34" s="339">
        <f t="shared" si="5"/>
        <v>-1.2635632657060851</v>
      </c>
      <c r="BX34" s="343">
        <f t="shared" si="6"/>
        <v>4575.8140223980381</v>
      </c>
      <c r="BY34" s="453">
        <f t="shared" si="7"/>
        <v>522.62539964047608</v>
      </c>
      <c r="BZ34" s="453">
        <f t="shared" si="7"/>
        <v>3950.834348103263</v>
      </c>
      <c r="CA34" s="453">
        <f t="shared" si="8"/>
        <v>0.15151310019777275</v>
      </c>
      <c r="CB34" s="344">
        <f t="shared" si="26"/>
        <v>9049.4252832419752</v>
      </c>
    </row>
    <row r="35" spans="2:80" x14ac:dyDescent="0.25">
      <c r="B35" s="172">
        <v>30</v>
      </c>
      <c r="C35" s="173">
        <f>IF(Risk_NC!C51="","",Risk_NC!C51)</f>
        <v>6</v>
      </c>
      <c r="D35" s="419">
        <f>IF(Risk_NC!D51="","",Risk_NC!D51)</f>
        <v>9</v>
      </c>
      <c r="E35" s="419">
        <f>IF(Risk_NC!E51="","",Risk_NC!E51)</f>
        <v>2</v>
      </c>
      <c r="F35" s="419">
        <f>IF(Risk_NC!F51="","",Risk_NC!F51)</f>
        <v>9</v>
      </c>
      <c r="G35" s="419" t="str">
        <f>IF(Risk_NC!G51="","",Risk_NC!G51)</f>
        <v/>
      </c>
      <c r="H35" s="175" t="str">
        <f>IF(Risk_NC!H51="","",Risk_NC!H51)</f>
        <v/>
      </c>
      <c r="I35" s="417">
        <f t="shared" si="9"/>
        <v>6</v>
      </c>
      <c r="J35" s="174">
        <f t="shared" si="9"/>
        <v>9</v>
      </c>
      <c r="K35" s="174">
        <f t="shared" si="9"/>
        <v>2</v>
      </c>
      <c r="L35" s="174">
        <f t="shared" si="9"/>
        <v>9</v>
      </c>
      <c r="M35" s="174" t="str">
        <f t="shared" si="9"/>
        <v/>
      </c>
      <c r="N35" s="175" t="str">
        <f t="shared" si="9"/>
        <v/>
      </c>
      <c r="O35" s="176">
        <f t="shared" si="10"/>
        <v>8</v>
      </c>
      <c r="P35" s="177">
        <f t="shared" si="10"/>
        <v>8</v>
      </c>
      <c r="Q35" s="465">
        <f t="shared" si="11"/>
        <v>8</v>
      </c>
      <c r="R35" s="464">
        <f t="shared" si="12"/>
        <v>8</v>
      </c>
      <c r="S35" s="417" t="str">
        <f t="shared" si="13"/>
        <v>T</v>
      </c>
      <c r="T35" s="167" t="str">
        <f>Risk_NC!Q51</f>
        <v>B</v>
      </c>
      <c r="U35" s="485">
        <f>IF(C35="","",SUM(Risk_NC!I51:K51))</f>
        <v>100</v>
      </c>
      <c r="V35" s="485">
        <f t="shared" si="14"/>
        <v>0</v>
      </c>
      <c r="W35" s="155">
        <f t="shared" si="27"/>
        <v>2600</v>
      </c>
      <c r="X35" s="179">
        <f t="shared" si="28"/>
        <v>-41.931475141471068</v>
      </c>
      <c r="Y35" s="180">
        <f t="shared" si="29"/>
        <v>-991.62649218439628</v>
      </c>
      <c r="Z35" s="158">
        <f>Risk_NC!I51</f>
        <v>0</v>
      </c>
      <c r="AA35" s="423">
        <f>Risk_NC!J51</f>
        <v>100</v>
      </c>
      <c r="AB35" s="159">
        <f>Risk_NC!K51</f>
        <v>0</v>
      </c>
      <c r="AC35" s="421">
        <f t="shared" si="15"/>
        <v>0</v>
      </c>
      <c r="AD35" s="423">
        <f t="shared" si="16"/>
        <v>0</v>
      </c>
      <c r="AE35" s="159">
        <f t="shared" si="1"/>
        <v>0</v>
      </c>
      <c r="AF35" s="433">
        <f t="shared" si="2"/>
        <v>-100</v>
      </c>
      <c r="AG35" s="424">
        <f t="shared" si="17"/>
        <v>50</v>
      </c>
      <c r="AH35" s="171">
        <f t="shared" si="18"/>
        <v>100</v>
      </c>
      <c r="AI35" s="434">
        <f t="shared" si="3"/>
        <v>0</v>
      </c>
      <c r="AJ35" s="202">
        <f>CA!$E$5</f>
        <v>0.44624660934359561</v>
      </c>
      <c r="AK35" s="212">
        <f>CA!$E$28</f>
        <v>5.3863715857769889E-2</v>
      </c>
      <c r="AL35" s="213">
        <f>CA!$E$29</f>
        <v>0.4047337067749931</v>
      </c>
      <c r="AM35" s="443">
        <f>CA!$E$6</f>
        <v>9.5155968023640194E-2</v>
      </c>
      <c r="AN35" s="215">
        <f t="shared" si="4"/>
        <v>-41.931475141471068</v>
      </c>
      <c r="AO35" s="209">
        <f t="shared" si="19"/>
        <v>1504.722851602347</v>
      </c>
      <c r="AP35" s="429">
        <f t="shared" si="20"/>
        <v>455.22359930000238</v>
      </c>
      <c r="AQ35" s="429">
        <f t="shared" si="21"/>
        <v>8153.1758170217008</v>
      </c>
      <c r="AR35" s="451">
        <f t="shared" si="22"/>
        <v>167.3078482766677</v>
      </c>
      <c r="AS35" s="448">
        <f t="shared" si="23"/>
        <v>10280.430116200718</v>
      </c>
      <c r="AT35" s="139"/>
      <c r="AU35" s="59" t="str">
        <f t="shared" si="24"/>
        <v>B</v>
      </c>
      <c r="AV35" s="51" t="str">
        <f t="shared" si="30"/>
        <v>BB</v>
      </c>
      <c r="AW35" s="385" t="str">
        <f>IF(C35="","",IF(LEN(AV35)&lt;2,"",LOOKUP(AV35,'Betting Systems'!$B$4:$B$7,'Betting Systems'!$C$4:$C$7)))</f>
        <v>B</v>
      </c>
      <c r="AX35" s="31">
        <f t="shared" si="32"/>
        <v>1</v>
      </c>
      <c r="AY35" s="51" t="str">
        <f t="shared" si="33"/>
        <v>BBB</v>
      </c>
      <c r="AZ35" s="385" t="str">
        <f>IF($C35="","",IF(LEN(AY35)&lt;3,"",LOOKUP(AY35,'Betting Systems'!$E$4:$E$11,'Betting Systems'!$F$4:$F$11)))</f>
        <v>B</v>
      </c>
      <c r="BA35" s="52">
        <f t="shared" si="34"/>
        <v>1</v>
      </c>
      <c r="BB35" s="126" t="str">
        <f t="shared" si="36"/>
        <v>BBBBB</v>
      </c>
      <c r="BC35" s="123" t="str">
        <f>IF($C35="","",IF(LEN(BB35)&lt;5,"",LOOKUP(BB35,'Betting Systems'!$H$4:$H$35,'Betting Systems'!$I$4:$I$35)))</f>
        <v>B</v>
      </c>
      <c r="BD35" s="125">
        <f t="shared" si="35"/>
        <v>1</v>
      </c>
      <c r="BF35" s="51">
        <f t="shared" si="37"/>
        <v>19</v>
      </c>
      <c r="BG35" s="385">
        <f t="shared" si="37"/>
        <v>20</v>
      </c>
      <c r="BH35" s="385">
        <f t="shared" si="37"/>
        <v>17</v>
      </c>
      <c r="BI35" s="385">
        <f t="shared" si="37"/>
        <v>22</v>
      </c>
      <c r="BJ35" s="385">
        <f t="shared" si="37"/>
        <v>20</v>
      </c>
      <c r="BK35" s="385">
        <f t="shared" si="37"/>
        <v>22</v>
      </c>
      <c r="BL35" s="385">
        <f t="shared" si="37"/>
        <v>22</v>
      </c>
      <c r="BM35" s="385">
        <f t="shared" si="37"/>
        <v>24</v>
      </c>
      <c r="BN35" s="385">
        <f t="shared" si="37"/>
        <v>22</v>
      </c>
      <c r="BO35" s="31">
        <f t="shared" si="37"/>
        <v>86</v>
      </c>
      <c r="BP35" s="475">
        <v>-1.263927457740871E-2</v>
      </c>
      <c r="BQ35" s="466">
        <v>-1.4162776006498231E-2</v>
      </c>
      <c r="BR35" s="466">
        <v>-0.14592364056347071</v>
      </c>
      <c r="BS35" s="466">
        <v>0.44623167607664177</v>
      </c>
      <c r="BT35" s="466">
        <v>5.3604101167781006E-2</v>
      </c>
      <c r="BU35" s="466">
        <v>0.40526684948625308</v>
      </c>
      <c r="BV35" s="476">
        <v>9.4897373270902696E-2</v>
      </c>
      <c r="BW35" s="339">
        <f t="shared" si="5"/>
        <v>-1.416277600649823</v>
      </c>
      <c r="BX35" s="343">
        <f t="shared" si="6"/>
        <v>4336.8142456065016</v>
      </c>
      <c r="BY35" s="453">
        <f t="shared" si="7"/>
        <v>141.70960306861429</v>
      </c>
      <c r="BZ35" s="453">
        <f t="shared" si="7"/>
        <v>4168.2754684712145</v>
      </c>
      <c r="CA35" s="453">
        <f t="shared" si="8"/>
        <v>0.19034915997133767</v>
      </c>
      <c r="CB35" s="344">
        <f t="shared" si="26"/>
        <v>8646.9896663063028</v>
      </c>
    </row>
    <row r="36" spans="2:80" x14ac:dyDescent="0.25">
      <c r="B36" s="172">
        <v>31</v>
      </c>
      <c r="C36" s="173">
        <f>IF(Risk_NC!C52="","",Risk_NC!C52)</f>
        <v>5</v>
      </c>
      <c r="D36" s="419">
        <f>IF(Risk_NC!D52="","",Risk_NC!D52)</f>
        <v>7</v>
      </c>
      <c r="E36" s="419">
        <f>IF(Risk_NC!E52="","",Risk_NC!E52)</f>
        <v>6</v>
      </c>
      <c r="F36" s="419">
        <f>IF(Risk_NC!F52="","",Risk_NC!F52)</f>
        <v>2</v>
      </c>
      <c r="G36" s="419" t="str">
        <f>IF(Risk_NC!G52="","",Risk_NC!G52)</f>
        <v/>
      </c>
      <c r="H36" s="175" t="str">
        <f>IF(Risk_NC!H52="","",Risk_NC!H52)</f>
        <v/>
      </c>
      <c r="I36" s="417">
        <f t="shared" si="9"/>
        <v>5</v>
      </c>
      <c r="J36" s="174">
        <f t="shared" si="9"/>
        <v>7</v>
      </c>
      <c r="K36" s="174">
        <f t="shared" si="9"/>
        <v>6</v>
      </c>
      <c r="L36" s="174">
        <f t="shared" si="9"/>
        <v>2</v>
      </c>
      <c r="M36" s="174" t="str">
        <f t="shared" si="9"/>
        <v/>
      </c>
      <c r="N36" s="175" t="str">
        <f t="shared" si="9"/>
        <v/>
      </c>
      <c r="O36" s="176">
        <f t="shared" si="10"/>
        <v>1</v>
      </c>
      <c r="P36" s="177">
        <f t="shared" si="10"/>
        <v>9</v>
      </c>
      <c r="Q36" s="465">
        <f t="shared" si="11"/>
        <v>1</v>
      </c>
      <c r="R36" s="464">
        <f t="shared" si="12"/>
        <v>9</v>
      </c>
      <c r="S36" s="417" t="str">
        <f t="shared" si="13"/>
        <v>B</v>
      </c>
      <c r="T36" s="167" t="str">
        <f>Risk_NC!Q52</f>
        <v>B</v>
      </c>
      <c r="U36" s="485">
        <f>IF(C36="","",SUM(Risk_NC!I52:K52))</f>
        <v>100</v>
      </c>
      <c r="V36" s="485">
        <f t="shared" si="14"/>
        <v>100</v>
      </c>
      <c r="W36" s="155">
        <f t="shared" si="27"/>
        <v>2700</v>
      </c>
      <c r="X36" s="179">
        <f t="shared" si="28"/>
        <v>-41.931475141471068</v>
      </c>
      <c r="Y36" s="180">
        <f t="shared" si="29"/>
        <v>-1033.5579673258674</v>
      </c>
      <c r="Z36" s="158">
        <f>Risk_NC!I52</f>
        <v>0</v>
      </c>
      <c r="AA36" s="423">
        <f>Risk_NC!J52</f>
        <v>100</v>
      </c>
      <c r="AB36" s="159">
        <f>Risk_NC!K52</f>
        <v>0</v>
      </c>
      <c r="AC36" s="421">
        <f t="shared" si="15"/>
        <v>0</v>
      </c>
      <c r="AD36" s="423">
        <f t="shared" si="16"/>
        <v>100</v>
      </c>
      <c r="AE36" s="159">
        <f t="shared" si="1"/>
        <v>0</v>
      </c>
      <c r="AF36" s="433">
        <f t="shared" si="2"/>
        <v>-100</v>
      </c>
      <c r="AG36" s="424">
        <f t="shared" si="17"/>
        <v>50</v>
      </c>
      <c r="AH36" s="171">
        <f t="shared" si="18"/>
        <v>100</v>
      </c>
      <c r="AI36" s="434">
        <f t="shared" si="3"/>
        <v>0</v>
      </c>
      <c r="AJ36" s="202">
        <f>CA!$E$5</f>
        <v>0.44624660934359561</v>
      </c>
      <c r="AK36" s="212">
        <f>CA!$E$28</f>
        <v>5.3863715857769889E-2</v>
      </c>
      <c r="AL36" s="213">
        <f>CA!$E$29</f>
        <v>0.4047337067749931</v>
      </c>
      <c r="AM36" s="443">
        <f>CA!$E$6</f>
        <v>9.5155968023640194E-2</v>
      </c>
      <c r="AN36" s="215">
        <f t="shared" si="4"/>
        <v>-41.931475141471068</v>
      </c>
      <c r="AO36" s="209">
        <f t="shared" si="19"/>
        <v>1504.722851602347</v>
      </c>
      <c r="AP36" s="429">
        <f t="shared" si="20"/>
        <v>455.22359930000238</v>
      </c>
      <c r="AQ36" s="429">
        <f t="shared" si="21"/>
        <v>8153.1758170217008</v>
      </c>
      <c r="AR36" s="451">
        <f t="shared" si="22"/>
        <v>167.3078482766677</v>
      </c>
      <c r="AS36" s="448">
        <f t="shared" si="23"/>
        <v>10280.430116200718</v>
      </c>
      <c r="AT36" s="139"/>
      <c r="AU36" s="59" t="str">
        <f t="shared" si="24"/>
        <v>B</v>
      </c>
      <c r="AV36" s="51" t="str">
        <f t="shared" si="30"/>
        <v>BB</v>
      </c>
      <c r="AW36" s="385" t="str">
        <f>IF(C36="","",IF(LEN(AV36)&lt;2,"",LOOKUP(AV36,'Betting Systems'!$B$4:$B$7,'Betting Systems'!$C$4:$C$7)))</f>
        <v>B</v>
      </c>
      <c r="AX36" s="31">
        <f t="shared" si="32"/>
        <v>1</v>
      </c>
      <c r="AY36" s="51" t="str">
        <f t="shared" si="33"/>
        <v>BBB</v>
      </c>
      <c r="AZ36" s="385" t="str">
        <f>IF($C36="","",IF(LEN(AY36)&lt;3,"",LOOKUP(AY36,'Betting Systems'!$E$4:$E$11,'Betting Systems'!$F$4:$F$11)))</f>
        <v>B</v>
      </c>
      <c r="BA36" s="52">
        <f t="shared" si="34"/>
        <v>1</v>
      </c>
      <c r="BB36" s="126" t="str">
        <f t="shared" si="36"/>
        <v>BBBBB</v>
      </c>
      <c r="BC36" s="123" t="str">
        <f>IF($C36="","",IF(LEN(BB36)&lt;5,"",LOOKUP(BB36,'Betting Systems'!$H$4:$H$35,'Betting Systems'!$I$4:$I$35)))</f>
        <v>B</v>
      </c>
      <c r="BD36" s="125">
        <f t="shared" si="35"/>
        <v>1</v>
      </c>
      <c r="BF36" s="51">
        <f t="shared" si="37"/>
        <v>19</v>
      </c>
      <c r="BG36" s="385">
        <f t="shared" si="37"/>
        <v>19</v>
      </c>
      <c r="BH36" s="385">
        <f t="shared" si="37"/>
        <v>17</v>
      </c>
      <c r="BI36" s="385">
        <f t="shared" si="37"/>
        <v>22</v>
      </c>
      <c r="BJ36" s="385">
        <f t="shared" si="37"/>
        <v>20</v>
      </c>
      <c r="BK36" s="385">
        <f t="shared" si="37"/>
        <v>21</v>
      </c>
      <c r="BL36" s="385">
        <f t="shared" si="37"/>
        <v>22</v>
      </c>
      <c r="BM36" s="385">
        <f t="shared" si="37"/>
        <v>24</v>
      </c>
      <c r="BN36" s="385">
        <f t="shared" si="37"/>
        <v>20</v>
      </c>
      <c r="BO36" s="31">
        <f t="shared" si="37"/>
        <v>86</v>
      </c>
      <c r="BP36" s="475">
        <v>-1.2641753155982883E-2</v>
      </c>
      <c r="BQ36" s="466">
        <v>-1.4157711650153872E-2</v>
      </c>
      <c r="BR36" s="466">
        <v>-0.14593449279226869</v>
      </c>
      <c r="BS36" s="466">
        <v>0.44623103968892003</v>
      </c>
      <c r="BT36" s="466">
        <v>5.3598929612241247E-2</v>
      </c>
      <c r="BU36" s="466">
        <v>0.40527386323264553</v>
      </c>
      <c r="BV36" s="476">
        <v>9.4896167467694276E-2</v>
      </c>
      <c r="BW36" s="339">
        <f t="shared" si="5"/>
        <v>-1.4157711650153872</v>
      </c>
      <c r="BX36" s="343">
        <f t="shared" si="6"/>
        <v>4336.8526181660109</v>
      </c>
      <c r="BY36" s="453">
        <f t="shared" si="7"/>
        <v>141.69314005553392</v>
      </c>
      <c r="BZ36" s="453">
        <f t="shared" si="7"/>
        <v>4168.3059763965757</v>
      </c>
      <c r="CA36" s="453">
        <f t="shared" si="8"/>
        <v>0.19021063645290665</v>
      </c>
      <c r="CB36" s="344">
        <f t="shared" si="26"/>
        <v>8647.0419452545739</v>
      </c>
    </row>
    <row r="37" spans="2:80" x14ac:dyDescent="0.25">
      <c r="B37" s="172">
        <v>32</v>
      </c>
      <c r="C37" s="173">
        <f>IF(Risk_NC!C53="","",Risk_NC!C53)</f>
        <v>1</v>
      </c>
      <c r="D37" s="419">
        <f>IF(Risk_NC!D53="","",Risk_NC!D53)</f>
        <v>6</v>
      </c>
      <c r="E37" s="419">
        <f>IF(Risk_NC!E53="","",Risk_NC!E53)</f>
        <v>8</v>
      </c>
      <c r="F37" s="419">
        <f>IF(Risk_NC!F53="","",Risk_NC!F53)</f>
        <v>0</v>
      </c>
      <c r="G37" s="419" t="str">
        <f>IF(Risk_NC!G53="","",Risk_NC!G53)</f>
        <v/>
      </c>
      <c r="H37" s="175" t="str">
        <f>IF(Risk_NC!H53="","",Risk_NC!H53)</f>
        <v/>
      </c>
      <c r="I37" s="417">
        <f t="shared" si="9"/>
        <v>1</v>
      </c>
      <c r="J37" s="174">
        <f t="shared" si="9"/>
        <v>6</v>
      </c>
      <c r="K37" s="174">
        <f t="shared" si="9"/>
        <v>8</v>
      </c>
      <c r="L37" s="174">
        <f t="shared" si="9"/>
        <v>0</v>
      </c>
      <c r="M37" s="174" t="str">
        <f t="shared" si="9"/>
        <v/>
      </c>
      <c r="N37" s="175" t="str">
        <f t="shared" si="9"/>
        <v/>
      </c>
      <c r="O37" s="176">
        <f t="shared" si="10"/>
        <v>9</v>
      </c>
      <c r="P37" s="177">
        <f t="shared" si="10"/>
        <v>6</v>
      </c>
      <c r="Q37" s="465">
        <f t="shared" si="11"/>
        <v>9</v>
      </c>
      <c r="R37" s="464">
        <f t="shared" si="12"/>
        <v>6</v>
      </c>
      <c r="S37" s="417" t="str">
        <f t="shared" si="13"/>
        <v>P</v>
      </c>
      <c r="T37" s="167" t="str">
        <f>Risk_NC!Q53</f>
        <v>B</v>
      </c>
      <c r="U37" s="485">
        <f>IF(C37="","",SUM(Risk_NC!I53:K53))</f>
        <v>100</v>
      </c>
      <c r="V37" s="485">
        <f t="shared" si="14"/>
        <v>-100</v>
      </c>
      <c r="W37" s="155">
        <f t="shared" si="27"/>
        <v>2600</v>
      </c>
      <c r="X37" s="179">
        <f t="shared" si="28"/>
        <v>-41.931475141471068</v>
      </c>
      <c r="Y37" s="180">
        <f t="shared" si="29"/>
        <v>-1075.4894424673384</v>
      </c>
      <c r="Z37" s="158">
        <f>Risk_NC!I53</f>
        <v>0</v>
      </c>
      <c r="AA37" s="423">
        <f>Risk_NC!J53</f>
        <v>100</v>
      </c>
      <c r="AB37" s="159">
        <f>Risk_NC!K53</f>
        <v>0</v>
      </c>
      <c r="AC37" s="421">
        <f t="shared" si="15"/>
        <v>0</v>
      </c>
      <c r="AD37" s="423">
        <f t="shared" si="16"/>
        <v>-100</v>
      </c>
      <c r="AE37" s="159">
        <f t="shared" si="1"/>
        <v>0</v>
      </c>
      <c r="AF37" s="433">
        <f t="shared" si="2"/>
        <v>-100</v>
      </c>
      <c r="AG37" s="424">
        <f t="shared" si="17"/>
        <v>50</v>
      </c>
      <c r="AH37" s="171">
        <f t="shared" si="18"/>
        <v>100</v>
      </c>
      <c r="AI37" s="434">
        <f t="shared" si="3"/>
        <v>0</v>
      </c>
      <c r="AJ37" s="202">
        <f>CA!$E$5</f>
        <v>0.44624660934359561</v>
      </c>
      <c r="AK37" s="212">
        <f>CA!$E$28</f>
        <v>5.3863715857769889E-2</v>
      </c>
      <c r="AL37" s="213">
        <f>CA!$E$29</f>
        <v>0.4047337067749931</v>
      </c>
      <c r="AM37" s="443">
        <f>CA!$E$6</f>
        <v>9.5155968023640194E-2</v>
      </c>
      <c r="AN37" s="215">
        <f t="shared" si="4"/>
        <v>-41.931475141471068</v>
      </c>
      <c r="AO37" s="209">
        <f t="shared" si="19"/>
        <v>1504.722851602347</v>
      </c>
      <c r="AP37" s="429">
        <f t="shared" si="20"/>
        <v>455.22359930000238</v>
      </c>
      <c r="AQ37" s="429">
        <f t="shared" si="21"/>
        <v>8153.1758170217008</v>
      </c>
      <c r="AR37" s="451">
        <f t="shared" si="22"/>
        <v>167.3078482766677</v>
      </c>
      <c r="AS37" s="448">
        <f t="shared" si="23"/>
        <v>10280.430116200718</v>
      </c>
      <c r="AT37" s="139"/>
      <c r="AU37" s="59" t="str">
        <f t="shared" si="24"/>
        <v>P</v>
      </c>
      <c r="AV37" s="51" t="str">
        <f t="shared" si="30"/>
        <v>BB</v>
      </c>
      <c r="AW37" s="385" t="str">
        <f>IF(C37="","",IF(LEN(AV37)&lt;2,"",LOOKUP(AV37,'Betting Systems'!$B$4:$B$7,'Betting Systems'!$C$4:$C$7)))</f>
        <v>B</v>
      </c>
      <c r="AX37" s="31">
        <f t="shared" si="32"/>
        <v>1</v>
      </c>
      <c r="AY37" s="51" t="str">
        <f t="shared" si="33"/>
        <v>BBB</v>
      </c>
      <c r="AZ37" s="385" t="str">
        <f>IF($C37="","",IF(LEN(AY37)&lt;3,"",LOOKUP(AY37,'Betting Systems'!$E$4:$E$11,'Betting Systems'!$F$4:$F$11)))</f>
        <v>B</v>
      </c>
      <c r="BA37" s="52">
        <f t="shared" si="34"/>
        <v>1</v>
      </c>
      <c r="BB37" s="126" t="str">
        <f t="shared" si="36"/>
        <v>BBBBB</v>
      </c>
      <c r="BC37" s="123" t="str">
        <f>IF($C37="","",IF(LEN(BB37)&lt;5,"",LOOKUP(BB37,'Betting Systems'!$H$4:$H$35,'Betting Systems'!$I$4:$I$35)))</f>
        <v>B</v>
      </c>
      <c r="BD37" s="125">
        <f t="shared" si="35"/>
        <v>1</v>
      </c>
      <c r="BF37" s="51">
        <f t="shared" si="37"/>
        <v>19</v>
      </c>
      <c r="BG37" s="385">
        <f t="shared" si="37"/>
        <v>18</v>
      </c>
      <c r="BH37" s="385">
        <f t="shared" si="37"/>
        <v>17</v>
      </c>
      <c r="BI37" s="385">
        <f t="shared" si="37"/>
        <v>22</v>
      </c>
      <c r="BJ37" s="385">
        <f t="shared" si="37"/>
        <v>19</v>
      </c>
      <c r="BK37" s="385">
        <f t="shared" si="37"/>
        <v>20</v>
      </c>
      <c r="BL37" s="385">
        <f t="shared" si="37"/>
        <v>21</v>
      </c>
      <c r="BM37" s="385">
        <f t="shared" si="37"/>
        <v>24</v>
      </c>
      <c r="BN37" s="385">
        <f t="shared" si="37"/>
        <v>20</v>
      </c>
      <c r="BO37" s="31">
        <f t="shared" si="37"/>
        <v>86</v>
      </c>
      <c r="BP37" s="475">
        <v>-1.2642060435169208E-2</v>
      </c>
      <c r="BQ37" s="466">
        <v>-1.4154296757770395E-2</v>
      </c>
      <c r="BR37" s="466">
        <v>-0.14596820983593395</v>
      </c>
      <c r="BS37" s="466">
        <v>0.44623275921843158</v>
      </c>
      <c r="BT37" s="466">
        <v>5.359271438584319E-2</v>
      </c>
      <c r="BU37" s="466">
        <v>0.40528210526773956</v>
      </c>
      <c r="BV37" s="476">
        <v>9.4892421129512294E-2</v>
      </c>
      <c r="BW37" s="339">
        <f t="shared" si="5"/>
        <v>-1.4154296757770395</v>
      </c>
      <c r="BX37" s="343">
        <f t="shared" si="6"/>
        <v>4336.8993753239019</v>
      </c>
      <c r="BY37" s="453">
        <f t="shared" si="7"/>
        <v>141.67482764958018</v>
      </c>
      <c r="BZ37" s="453">
        <f t="shared" si="7"/>
        <v>4168.3626753028366</v>
      </c>
      <c r="CA37" s="453">
        <f t="shared" si="8"/>
        <v>0.19011138293383603</v>
      </c>
      <c r="CB37" s="344">
        <f t="shared" si="26"/>
        <v>8647.126989659253</v>
      </c>
    </row>
    <row r="38" spans="2:80" x14ac:dyDescent="0.25">
      <c r="B38" s="172">
        <v>33</v>
      </c>
      <c r="C38" s="173">
        <f>IF(Risk_NC!C54="","",Risk_NC!C54)</f>
        <v>4</v>
      </c>
      <c r="D38" s="419">
        <f>IF(Risk_NC!D54="","",Risk_NC!D54)</f>
        <v>5</v>
      </c>
      <c r="E38" s="419">
        <f>IF(Risk_NC!E54="","",Risk_NC!E54)</f>
        <v>4</v>
      </c>
      <c r="F38" s="419">
        <f>IF(Risk_NC!F54="","",Risk_NC!F54)</f>
        <v>7</v>
      </c>
      <c r="G38" s="419" t="str">
        <f>IF(Risk_NC!G54="","",Risk_NC!G54)</f>
        <v/>
      </c>
      <c r="H38" s="175" t="str">
        <f>IF(Risk_NC!H54="","",Risk_NC!H54)</f>
        <v/>
      </c>
      <c r="I38" s="417">
        <f t="shared" si="9"/>
        <v>4</v>
      </c>
      <c r="J38" s="174">
        <f t="shared" si="9"/>
        <v>5</v>
      </c>
      <c r="K38" s="174">
        <f t="shared" si="9"/>
        <v>4</v>
      </c>
      <c r="L38" s="174">
        <f t="shared" si="9"/>
        <v>7</v>
      </c>
      <c r="M38" s="174" t="str">
        <f t="shared" si="9"/>
        <v/>
      </c>
      <c r="N38" s="175" t="str">
        <f t="shared" si="9"/>
        <v/>
      </c>
      <c r="O38" s="176">
        <f t="shared" si="10"/>
        <v>8</v>
      </c>
      <c r="P38" s="177">
        <f t="shared" si="10"/>
        <v>2</v>
      </c>
      <c r="Q38" s="465">
        <f t="shared" si="11"/>
        <v>8</v>
      </c>
      <c r="R38" s="464">
        <f t="shared" si="12"/>
        <v>2</v>
      </c>
      <c r="S38" s="417" t="str">
        <f t="shared" si="13"/>
        <v>P</v>
      </c>
      <c r="T38" s="167" t="str">
        <f>Risk_NC!Q54</f>
        <v>B</v>
      </c>
      <c r="U38" s="485">
        <f>IF(C38="","",SUM(Risk_NC!I54:K54))</f>
        <v>100</v>
      </c>
      <c r="V38" s="485">
        <f t="shared" si="14"/>
        <v>-100</v>
      </c>
      <c r="W38" s="155">
        <f t="shared" si="27"/>
        <v>2500</v>
      </c>
      <c r="X38" s="179">
        <f t="shared" si="28"/>
        <v>-41.931475141471068</v>
      </c>
      <c r="Y38" s="180">
        <f t="shared" si="29"/>
        <v>-1117.4209176088095</v>
      </c>
      <c r="Z38" s="158">
        <f>Risk_NC!I54</f>
        <v>0</v>
      </c>
      <c r="AA38" s="423">
        <f>Risk_NC!J54</f>
        <v>100</v>
      </c>
      <c r="AB38" s="159">
        <f>Risk_NC!K54</f>
        <v>0</v>
      </c>
      <c r="AC38" s="421">
        <f t="shared" si="15"/>
        <v>0</v>
      </c>
      <c r="AD38" s="423">
        <f t="shared" si="16"/>
        <v>-100</v>
      </c>
      <c r="AE38" s="159">
        <f t="shared" ref="AE38:AE69" si="38">IF(AB38=0,0,IF(AB38="",0,IF(AND(AB38&gt;0,$S38="P"),-AB38,IF(AND(AB38&gt;0,$S38="B"),-AB38,IF(AND(AB38&gt;0,$S38="T"),8*AB38,"ERR")))))</f>
        <v>0</v>
      </c>
      <c r="AF38" s="433">
        <f t="shared" ref="AF38:AF69" si="39">Z38-AA38-AB38</f>
        <v>-100</v>
      </c>
      <c r="AG38" s="424">
        <f t="shared" si="17"/>
        <v>50</v>
      </c>
      <c r="AH38" s="171">
        <f t="shared" si="18"/>
        <v>100</v>
      </c>
      <c r="AI38" s="434">
        <f t="shared" ref="AI38:AI69" si="40">8*AB38</f>
        <v>0</v>
      </c>
      <c r="AJ38" s="202">
        <f>CA!$E$5</f>
        <v>0.44624660934359561</v>
      </c>
      <c r="AK38" s="212">
        <f>CA!$E$28</f>
        <v>5.3863715857769889E-2</v>
      </c>
      <c r="AL38" s="213">
        <f>CA!$E$29</f>
        <v>0.4047337067749931</v>
      </c>
      <c r="AM38" s="443">
        <f>CA!$E$6</f>
        <v>9.5155968023640194E-2</v>
      </c>
      <c r="AN38" s="215">
        <f t="shared" ref="AN38:AN69" si="41">AF38*AJ38+AG38*AK38+AI38*AM38</f>
        <v>-41.931475141471068</v>
      </c>
      <c r="AO38" s="209">
        <f t="shared" si="19"/>
        <v>1504.722851602347</v>
      </c>
      <c r="AP38" s="429">
        <f t="shared" si="20"/>
        <v>455.22359930000238</v>
      </c>
      <c r="AQ38" s="429">
        <f t="shared" si="21"/>
        <v>8153.1758170217008</v>
      </c>
      <c r="AR38" s="451">
        <f t="shared" si="22"/>
        <v>167.3078482766677</v>
      </c>
      <c r="AS38" s="448">
        <f t="shared" si="23"/>
        <v>10280.430116200718</v>
      </c>
      <c r="AT38" s="139"/>
      <c r="AU38" s="59" t="str">
        <f t="shared" si="24"/>
        <v>P</v>
      </c>
      <c r="AV38" s="51" t="str">
        <f t="shared" si="30"/>
        <v>BP</v>
      </c>
      <c r="AW38" s="385" t="str">
        <f>IF(C38="","",IF(LEN(AV38)&lt;2,"",LOOKUP(AV38,'Betting Systems'!$B$4:$B$7,'Betting Systems'!$C$4:$C$7)))</f>
        <v>B</v>
      </c>
      <c r="AX38" s="31">
        <f t="shared" si="32"/>
        <v>1</v>
      </c>
      <c r="AY38" s="51" t="str">
        <f t="shared" si="33"/>
        <v>BBP</v>
      </c>
      <c r="AZ38" s="385" t="str">
        <f>IF($C38="","",IF(LEN(AY38)&lt;3,"",LOOKUP(AY38,'Betting Systems'!$E$4:$E$11,'Betting Systems'!$F$4:$F$11)))</f>
        <v>B</v>
      </c>
      <c r="BA38" s="52">
        <f t="shared" si="34"/>
        <v>1</v>
      </c>
      <c r="BB38" s="126" t="str">
        <f t="shared" si="36"/>
        <v>BBBBP</v>
      </c>
      <c r="BC38" s="123" t="str">
        <f>IF($C38="","",IF(LEN(BB38)&lt;5,"",LOOKUP(BB38,'Betting Systems'!$H$4:$H$35,'Betting Systems'!$I$4:$I$35)))</f>
        <v>B</v>
      </c>
      <c r="BD38" s="125">
        <f t="shared" si="35"/>
        <v>1</v>
      </c>
      <c r="BF38" s="51">
        <f t="shared" si="37"/>
        <v>18</v>
      </c>
      <c r="BG38" s="385">
        <f t="shared" si="37"/>
        <v>18</v>
      </c>
      <c r="BH38" s="385">
        <f t="shared" si="37"/>
        <v>17</v>
      </c>
      <c r="BI38" s="385">
        <f t="shared" si="37"/>
        <v>22</v>
      </c>
      <c r="BJ38" s="385">
        <f t="shared" si="37"/>
        <v>19</v>
      </c>
      <c r="BK38" s="385">
        <f t="shared" si="37"/>
        <v>19</v>
      </c>
      <c r="BL38" s="385">
        <f t="shared" si="37"/>
        <v>21</v>
      </c>
      <c r="BM38" s="385">
        <f t="shared" si="37"/>
        <v>23</v>
      </c>
      <c r="BN38" s="385">
        <f t="shared" si="37"/>
        <v>20</v>
      </c>
      <c r="BO38" s="31">
        <f t="shared" si="37"/>
        <v>85</v>
      </c>
      <c r="BP38" s="475">
        <v>-1.2641627743603685E-2</v>
      </c>
      <c r="BQ38" s="466">
        <v>-1.4150744769105314E-2</v>
      </c>
      <c r="BR38" s="466">
        <v>-0.14599958314690234</v>
      </c>
      <c r="BS38" s="466">
        <v>0.44623471852592572</v>
      </c>
      <c r="BT38" s="466">
        <v>5.3584745025398665E-2</v>
      </c>
      <c r="BU38" s="466">
        <v>0.40529160124412106</v>
      </c>
      <c r="BV38" s="476">
        <v>9.48889352060691E-2</v>
      </c>
      <c r="BW38" s="339">
        <f t="shared" ref="BW38:BW69" si="42">BP38*Z38+BQ38*AA38 +BR38*AB38</f>
        <v>-1.4150744769105315</v>
      </c>
      <c r="BX38" s="343">
        <f t="shared" ref="BX38:BX69" si="43">BS38*(AF38-$BW38)^2</f>
        <v>4336.9496694442923</v>
      </c>
      <c r="BY38" s="453">
        <f t="shared" ref="BY38:BZ69" si="44">BT38*(AG38-$BW38)^2</f>
        <v>141.6518030776607</v>
      </c>
      <c r="BZ38" s="453">
        <f t="shared" si="44"/>
        <v>4168.431142968283</v>
      </c>
      <c r="CA38" s="453">
        <f t="shared" ref="CA38:CA69" si="45">BV38*(AI38-$BW38)^2</f>
        <v>0.19000899852761052</v>
      </c>
      <c r="CB38" s="344">
        <f t="shared" si="26"/>
        <v>8647.2226244887643</v>
      </c>
    </row>
    <row r="39" spans="2:80" x14ac:dyDescent="0.25">
      <c r="B39" s="172">
        <v>34</v>
      </c>
      <c r="C39" s="173">
        <f>IF(Risk_NC!C55="","",Risk_NC!C55)</f>
        <v>9</v>
      </c>
      <c r="D39" s="419" t="str">
        <f>IF(Risk_NC!D55="","",Risk_NC!D55)</f>
        <v>J</v>
      </c>
      <c r="E39" s="419">
        <f>IF(Risk_NC!E55="","",Risk_NC!E55)</f>
        <v>8</v>
      </c>
      <c r="F39" s="419">
        <f>IF(Risk_NC!F55="","",Risk_NC!F55)</f>
        <v>0</v>
      </c>
      <c r="G39" s="419" t="str">
        <f>IF(Risk_NC!G55="","",Risk_NC!G55)</f>
        <v>K</v>
      </c>
      <c r="H39" s="175" t="str">
        <f>IF(Risk_NC!H55="","",Risk_NC!H55)</f>
        <v/>
      </c>
      <c r="I39" s="417">
        <f t="shared" si="9"/>
        <v>9</v>
      </c>
      <c r="J39" s="174">
        <f t="shared" si="9"/>
        <v>0</v>
      </c>
      <c r="K39" s="174">
        <f t="shared" si="9"/>
        <v>8</v>
      </c>
      <c r="L39" s="174">
        <f t="shared" si="9"/>
        <v>0</v>
      </c>
      <c r="M39" s="174">
        <f t="shared" si="9"/>
        <v>0</v>
      </c>
      <c r="N39" s="175" t="str">
        <f t="shared" si="9"/>
        <v/>
      </c>
      <c r="O39" s="176">
        <f t="shared" si="10"/>
        <v>7</v>
      </c>
      <c r="P39" s="177">
        <f t="shared" si="10"/>
        <v>0</v>
      </c>
      <c r="Q39" s="465">
        <f t="shared" si="11"/>
        <v>7</v>
      </c>
      <c r="R39" s="464">
        <f t="shared" si="12"/>
        <v>0</v>
      </c>
      <c r="S39" s="417" t="str">
        <f t="shared" si="13"/>
        <v>P</v>
      </c>
      <c r="T39" s="167" t="str">
        <f>Risk_NC!Q55</f>
        <v>P</v>
      </c>
      <c r="U39" s="485">
        <f>IF(C39="","",SUM(Risk_NC!I55:K55))</f>
        <v>100</v>
      </c>
      <c r="V39" s="485">
        <f t="shared" si="14"/>
        <v>100</v>
      </c>
      <c r="W39" s="155">
        <f t="shared" si="27"/>
        <v>2600</v>
      </c>
      <c r="X39" s="179">
        <f t="shared" si="28"/>
        <v>39.238289348582569</v>
      </c>
      <c r="Y39" s="180">
        <f t="shared" si="29"/>
        <v>-1078.1826282602269</v>
      </c>
      <c r="Z39" s="158">
        <f>Risk_NC!I55</f>
        <v>100</v>
      </c>
      <c r="AA39" s="423">
        <f>Risk_NC!J55</f>
        <v>0</v>
      </c>
      <c r="AB39" s="159">
        <f>Risk_NC!K55</f>
        <v>0</v>
      </c>
      <c r="AC39" s="421">
        <f t="shared" si="15"/>
        <v>100</v>
      </c>
      <c r="AD39" s="423">
        <f t="shared" si="16"/>
        <v>0</v>
      </c>
      <c r="AE39" s="159">
        <f t="shared" si="38"/>
        <v>0</v>
      </c>
      <c r="AF39" s="433">
        <f t="shared" si="39"/>
        <v>100</v>
      </c>
      <c r="AG39" s="424">
        <f t="shared" si="17"/>
        <v>-100</v>
      </c>
      <c r="AH39" s="171">
        <f t="shared" si="18"/>
        <v>-100</v>
      </c>
      <c r="AI39" s="434">
        <f t="shared" si="40"/>
        <v>0</v>
      </c>
      <c r="AJ39" s="202">
        <f>CA!$E$5</f>
        <v>0.44624660934359561</v>
      </c>
      <c r="AK39" s="212">
        <f>CA!$E$28</f>
        <v>5.3863715857769889E-2</v>
      </c>
      <c r="AL39" s="213">
        <f>CA!$E$29</f>
        <v>0.4047337067749931</v>
      </c>
      <c r="AM39" s="443">
        <f>CA!$E$6</f>
        <v>9.5155968023640194E-2</v>
      </c>
      <c r="AN39" s="215">
        <f t="shared" si="41"/>
        <v>39.238289348582569</v>
      </c>
      <c r="AO39" s="209">
        <f t="shared" si="19"/>
        <v>1647.5360027699169</v>
      </c>
      <c r="AP39" s="429">
        <f t="shared" si="20"/>
        <v>1044.2720842018357</v>
      </c>
      <c r="AQ39" s="429">
        <f t="shared" si="21"/>
        <v>7846.6942874251909</v>
      </c>
      <c r="AR39" s="451">
        <f t="shared" si="22"/>
        <v>146.50625347586012</v>
      </c>
      <c r="AS39" s="448">
        <f t="shared" si="23"/>
        <v>10685.008627872803</v>
      </c>
      <c r="AT39" s="139"/>
      <c r="AU39" s="59" t="str">
        <f t="shared" ref="AU39:AU70" si="46">IF(S39="T",AU38,S39)</f>
        <v>P</v>
      </c>
      <c r="AV39" s="51" t="str">
        <f t="shared" si="30"/>
        <v>PP</v>
      </c>
      <c r="AW39" s="385" t="str">
        <f>IF(C39="","",IF(LEN(AV39)&lt;2,"",LOOKUP(AV39,'Betting Systems'!$B$4:$B$7,'Betting Systems'!$C$4:$C$7)))</f>
        <v>P</v>
      </c>
      <c r="AX39" s="31">
        <f t="shared" si="32"/>
        <v>1</v>
      </c>
      <c r="AY39" s="51" t="str">
        <f t="shared" si="33"/>
        <v>BPP</v>
      </c>
      <c r="AZ39" s="385" t="str">
        <f>IF($C39="","",IF(LEN(AY39)&lt;3,"",LOOKUP(AY39,'Betting Systems'!$E$4:$E$11,'Betting Systems'!$F$4:$F$11)))</f>
        <v>B</v>
      </c>
      <c r="BA39" s="52">
        <f t="shared" si="34"/>
        <v>0</v>
      </c>
      <c r="BB39" s="126" t="str">
        <f t="shared" si="36"/>
        <v>BBBPP</v>
      </c>
      <c r="BC39" s="123" t="str">
        <f>IF($C39="","",IF(LEN(BB39)&lt;5,"",LOOKUP(BB39,'Betting Systems'!$H$4:$H$35,'Betting Systems'!$I$4:$I$35)))</f>
        <v/>
      </c>
      <c r="BD39" s="125" t="str">
        <f t="shared" si="35"/>
        <v/>
      </c>
      <c r="BF39" s="51">
        <f t="shared" si="37"/>
        <v>18</v>
      </c>
      <c r="BG39" s="385">
        <f t="shared" si="37"/>
        <v>18</v>
      </c>
      <c r="BH39" s="385">
        <f t="shared" si="37"/>
        <v>17</v>
      </c>
      <c r="BI39" s="385">
        <f t="shared" si="37"/>
        <v>20</v>
      </c>
      <c r="BJ39" s="385">
        <f t="shared" si="37"/>
        <v>18</v>
      </c>
      <c r="BK39" s="385">
        <f t="shared" si="37"/>
        <v>19</v>
      </c>
      <c r="BL39" s="385">
        <f t="shared" si="37"/>
        <v>20</v>
      </c>
      <c r="BM39" s="385">
        <f t="shared" si="37"/>
        <v>23</v>
      </c>
      <c r="BN39" s="385">
        <f t="shared" si="37"/>
        <v>20</v>
      </c>
      <c r="BO39" s="31">
        <f t="shared" si="37"/>
        <v>85</v>
      </c>
      <c r="BP39" s="475">
        <v>-1.2641404892536037E-2</v>
      </c>
      <c r="BQ39" s="466">
        <v>-1.4148330362630706E-2</v>
      </c>
      <c r="BR39" s="466">
        <v>-0.14604061085067155</v>
      </c>
      <c r="BS39" s="466">
        <v>0.44623710926838517</v>
      </c>
      <c r="BT39" s="466">
        <v>5.3579470510316932E-2</v>
      </c>
      <c r="BU39" s="466">
        <v>0.40529904365059599</v>
      </c>
      <c r="BV39" s="476">
        <v>9.4884376572329343E-2</v>
      </c>
      <c r="BW39" s="339">
        <f t="shared" si="42"/>
        <v>-1.2641404892536037</v>
      </c>
      <c r="BX39" s="343">
        <f t="shared" si="43"/>
        <v>4575.9054819480771</v>
      </c>
      <c r="BY39" s="453">
        <f t="shared" si="44"/>
        <v>522.33393222608606</v>
      </c>
      <c r="BZ39" s="453">
        <f t="shared" si="44"/>
        <v>3951.167138852632</v>
      </c>
      <c r="CA39" s="453">
        <f t="shared" si="45"/>
        <v>0.15163008961955415</v>
      </c>
      <c r="CB39" s="344">
        <f t="shared" si="26"/>
        <v>9049.5581831164145</v>
      </c>
    </row>
    <row r="40" spans="2:80" x14ac:dyDescent="0.25">
      <c r="B40" s="172">
        <v>35</v>
      </c>
      <c r="C40" s="173">
        <f>IF(Risk_NC!C56="","",Risk_NC!C56)</f>
        <v>9</v>
      </c>
      <c r="D40" s="419" t="str">
        <f>IF(Risk_NC!D56="","",Risk_NC!D56)</f>
        <v>K</v>
      </c>
      <c r="E40" s="419">
        <f>IF(Risk_NC!E56="","",Risk_NC!E56)</f>
        <v>0</v>
      </c>
      <c r="F40" s="419">
        <f>IF(Risk_NC!F56="","",Risk_NC!F56)</f>
        <v>2</v>
      </c>
      <c r="G40" s="419" t="str">
        <f>IF(Risk_NC!G56="","",Risk_NC!G56)</f>
        <v/>
      </c>
      <c r="H40" s="175" t="str">
        <f>IF(Risk_NC!H56="","",Risk_NC!H56)</f>
        <v/>
      </c>
      <c r="I40" s="417">
        <f t="shared" si="9"/>
        <v>9</v>
      </c>
      <c r="J40" s="174">
        <f t="shared" si="9"/>
        <v>0</v>
      </c>
      <c r="K40" s="174">
        <f t="shared" si="9"/>
        <v>0</v>
      </c>
      <c r="L40" s="174">
        <f t="shared" si="9"/>
        <v>2</v>
      </c>
      <c r="M40" s="174" t="str">
        <f t="shared" si="9"/>
        <v/>
      </c>
      <c r="N40" s="175" t="str">
        <f t="shared" si="9"/>
        <v/>
      </c>
      <c r="O40" s="176">
        <f t="shared" si="10"/>
        <v>9</v>
      </c>
      <c r="P40" s="177">
        <f t="shared" si="10"/>
        <v>2</v>
      </c>
      <c r="Q40" s="465">
        <f t="shared" si="11"/>
        <v>9</v>
      </c>
      <c r="R40" s="464">
        <f t="shared" si="12"/>
        <v>2</v>
      </c>
      <c r="S40" s="417" t="str">
        <f t="shared" si="13"/>
        <v>P</v>
      </c>
      <c r="T40" s="167" t="str">
        <f>Risk_NC!Q56</f>
        <v>P</v>
      </c>
      <c r="U40" s="485">
        <f>IF(C40="","",SUM(Risk_NC!I56:K56))</f>
        <v>100</v>
      </c>
      <c r="V40" s="485">
        <f t="shared" si="14"/>
        <v>100</v>
      </c>
      <c r="W40" s="155">
        <f t="shared" si="27"/>
        <v>2700</v>
      </c>
      <c r="X40" s="179">
        <f t="shared" si="28"/>
        <v>39.238289348582569</v>
      </c>
      <c r="Y40" s="180">
        <f t="shared" si="29"/>
        <v>-1038.9443389116443</v>
      </c>
      <c r="Z40" s="158">
        <f>Risk_NC!I56</f>
        <v>100</v>
      </c>
      <c r="AA40" s="423">
        <f>Risk_NC!J56</f>
        <v>0</v>
      </c>
      <c r="AB40" s="159">
        <f>Risk_NC!K56</f>
        <v>0</v>
      </c>
      <c r="AC40" s="421">
        <f t="shared" si="15"/>
        <v>100</v>
      </c>
      <c r="AD40" s="423">
        <f t="shared" si="16"/>
        <v>0</v>
      </c>
      <c r="AE40" s="159">
        <f t="shared" si="38"/>
        <v>0</v>
      </c>
      <c r="AF40" s="433">
        <f t="shared" si="39"/>
        <v>100</v>
      </c>
      <c r="AG40" s="424">
        <f t="shared" si="17"/>
        <v>-100</v>
      </c>
      <c r="AH40" s="171">
        <f t="shared" si="18"/>
        <v>-100</v>
      </c>
      <c r="AI40" s="434">
        <f t="shared" si="40"/>
        <v>0</v>
      </c>
      <c r="AJ40" s="202">
        <f>CA!$E$5</f>
        <v>0.44624660934359561</v>
      </c>
      <c r="AK40" s="212">
        <f>CA!$E$28</f>
        <v>5.3863715857769889E-2</v>
      </c>
      <c r="AL40" s="213">
        <f>CA!$E$29</f>
        <v>0.4047337067749931</v>
      </c>
      <c r="AM40" s="443">
        <f>CA!$E$6</f>
        <v>9.5155968023640194E-2</v>
      </c>
      <c r="AN40" s="215">
        <f t="shared" si="41"/>
        <v>39.238289348582569</v>
      </c>
      <c r="AO40" s="209">
        <f t="shared" si="19"/>
        <v>1647.5360027699169</v>
      </c>
      <c r="AP40" s="429">
        <f t="shared" si="20"/>
        <v>1044.2720842018357</v>
      </c>
      <c r="AQ40" s="429">
        <f t="shared" si="21"/>
        <v>7846.6942874251909</v>
      </c>
      <c r="AR40" s="451">
        <f t="shared" si="22"/>
        <v>146.50625347586012</v>
      </c>
      <c r="AS40" s="448">
        <f t="shared" si="23"/>
        <v>10685.008627872803</v>
      </c>
      <c r="AT40" s="139"/>
      <c r="AU40" s="59" t="str">
        <f t="shared" si="46"/>
        <v>P</v>
      </c>
      <c r="AV40" s="51" t="str">
        <f t="shared" ref="AV40:AV71" si="47">IF(C40="","",AU38&amp;AU39)</f>
        <v>PP</v>
      </c>
      <c r="AW40" s="385" t="str">
        <f>IF(C40="","",IF(LEN(AV40)&lt;2,"",LOOKUP(AV40,'Betting Systems'!$B$4:$B$7,'Betting Systems'!$C$4:$C$7)))</f>
        <v>P</v>
      </c>
      <c r="AX40" s="31">
        <f t="shared" si="32"/>
        <v>1</v>
      </c>
      <c r="AY40" s="51" t="str">
        <f t="shared" si="33"/>
        <v>PPP</v>
      </c>
      <c r="AZ40" s="385" t="str">
        <f>IF($C40="","",IF(LEN(AY40)&lt;3,"",LOOKUP(AY40,'Betting Systems'!$E$4:$E$11,'Betting Systems'!$F$4:$F$11)))</f>
        <v>P</v>
      </c>
      <c r="BA40" s="52">
        <f t="shared" si="34"/>
        <v>1</v>
      </c>
      <c r="BB40" s="126" t="str">
        <f t="shared" si="36"/>
        <v>BBPPP</v>
      </c>
      <c r="BC40" s="123" t="str">
        <f>IF($C40="","",IF(LEN(BB40)&lt;5,"",LOOKUP(BB40,'Betting Systems'!$H$4:$H$35,'Betting Systems'!$I$4:$I$35)))</f>
        <v>P</v>
      </c>
      <c r="BD40" s="125">
        <f t="shared" si="35"/>
        <v>1</v>
      </c>
      <c r="BF40" s="51">
        <f t="shared" ref="BF40:BO55" si="48">BF39-COUNTIF($I39:$N39,BF$5)</f>
        <v>18</v>
      </c>
      <c r="BG40" s="385">
        <f t="shared" si="48"/>
        <v>18</v>
      </c>
      <c r="BH40" s="385">
        <f t="shared" si="48"/>
        <v>17</v>
      </c>
      <c r="BI40" s="385">
        <f t="shared" si="48"/>
        <v>20</v>
      </c>
      <c r="BJ40" s="385">
        <f t="shared" si="48"/>
        <v>18</v>
      </c>
      <c r="BK40" s="385">
        <f t="shared" si="48"/>
        <v>19</v>
      </c>
      <c r="BL40" s="385">
        <f t="shared" si="48"/>
        <v>20</v>
      </c>
      <c r="BM40" s="385">
        <f t="shared" si="48"/>
        <v>22</v>
      </c>
      <c r="BN40" s="385">
        <f t="shared" si="48"/>
        <v>19</v>
      </c>
      <c r="BO40" s="31">
        <f t="shared" si="48"/>
        <v>82</v>
      </c>
      <c r="BP40" s="475">
        <v>-1.2641290055222618E-2</v>
      </c>
      <c r="BQ40" s="466">
        <v>-1.4146844638763164E-2</v>
      </c>
      <c r="BR40" s="466">
        <v>-0.14606321220872198</v>
      </c>
      <c r="BS40" s="466">
        <v>0.44623842231808775</v>
      </c>
      <c r="BT40" s="466">
        <v>5.3576269387955081E-2</v>
      </c>
      <c r="BU40" s="466">
        <v>0.40530344298534704</v>
      </c>
      <c r="BV40" s="476">
        <v>9.4881865310334518E-2</v>
      </c>
      <c r="BW40" s="339">
        <f t="shared" si="42"/>
        <v>-1.2641290055222618</v>
      </c>
      <c r="BX40" s="343">
        <f t="shared" si="43"/>
        <v>4575.91790866678</v>
      </c>
      <c r="BY40" s="453">
        <f t="shared" si="44"/>
        <v>522.30284671615311</v>
      </c>
      <c r="BZ40" s="453">
        <f t="shared" si="44"/>
        <v>3951.2109460666711</v>
      </c>
      <c r="CA40" s="453">
        <f t="shared" si="45"/>
        <v>0.15162332169736181</v>
      </c>
      <c r="CB40" s="344">
        <f t="shared" si="26"/>
        <v>9049.5833247713017</v>
      </c>
    </row>
    <row r="41" spans="2:80" x14ac:dyDescent="0.25">
      <c r="B41" s="172">
        <v>36</v>
      </c>
      <c r="C41" s="173">
        <f>IF(Risk_NC!C57="","",Risk_NC!C57)</f>
        <v>7</v>
      </c>
      <c r="D41" s="419" t="str">
        <f>IF(Risk_NC!D57="","",Risk_NC!D57)</f>
        <v>Q</v>
      </c>
      <c r="E41" s="419">
        <f>IF(Risk_NC!E57="","",Risk_NC!E57)</f>
        <v>6</v>
      </c>
      <c r="F41" s="419">
        <f>IF(Risk_NC!F57="","",Risk_NC!F57)</f>
        <v>0</v>
      </c>
      <c r="G41" s="419" t="str">
        <f>IF(Risk_NC!G57="","",Risk_NC!G57)</f>
        <v>Q</v>
      </c>
      <c r="H41" s="175">
        <f>IF(Risk_NC!H57="","",Risk_NC!H57)</f>
        <v>0</v>
      </c>
      <c r="I41" s="417">
        <f t="shared" si="9"/>
        <v>7</v>
      </c>
      <c r="J41" s="174">
        <f t="shared" si="9"/>
        <v>0</v>
      </c>
      <c r="K41" s="174">
        <f t="shared" si="9"/>
        <v>6</v>
      </c>
      <c r="L41" s="174">
        <f t="shared" si="9"/>
        <v>0</v>
      </c>
      <c r="M41" s="174">
        <f t="shared" si="9"/>
        <v>0</v>
      </c>
      <c r="N41" s="175">
        <f t="shared" si="9"/>
        <v>0</v>
      </c>
      <c r="O41" s="176">
        <f t="shared" si="10"/>
        <v>3</v>
      </c>
      <c r="P41" s="177">
        <f t="shared" si="10"/>
        <v>0</v>
      </c>
      <c r="Q41" s="465">
        <f t="shared" si="11"/>
        <v>3</v>
      </c>
      <c r="R41" s="464">
        <f t="shared" si="12"/>
        <v>0</v>
      </c>
      <c r="S41" s="417" t="str">
        <f t="shared" si="13"/>
        <v>P</v>
      </c>
      <c r="T41" s="167" t="str">
        <f>Risk_NC!Q57</f>
        <v>P</v>
      </c>
      <c r="U41" s="485">
        <f>IF(C41="","",SUM(Risk_NC!I57:K57))</f>
        <v>100</v>
      </c>
      <c r="V41" s="485">
        <f t="shared" si="14"/>
        <v>100</v>
      </c>
      <c r="W41" s="155">
        <f t="shared" si="27"/>
        <v>2800</v>
      </c>
      <c r="X41" s="179">
        <f t="shared" si="28"/>
        <v>39.238289348582569</v>
      </c>
      <c r="Y41" s="180">
        <f t="shared" si="29"/>
        <v>-999.7060495630617</v>
      </c>
      <c r="Z41" s="158">
        <f>Risk_NC!I57</f>
        <v>100</v>
      </c>
      <c r="AA41" s="423">
        <f>Risk_NC!J57</f>
        <v>0</v>
      </c>
      <c r="AB41" s="159">
        <f>Risk_NC!K57</f>
        <v>0</v>
      </c>
      <c r="AC41" s="421">
        <f t="shared" si="15"/>
        <v>100</v>
      </c>
      <c r="AD41" s="423">
        <f t="shared" si="16"/>
        <v>0</v>
      </c>
      <c r="AE41" s="159">
        <f t="shared" si="38"/>
        <v>0</v>
      </c>
      <c r="AF41" s="433">
        <f t="shared" si="39"/>
        <v>100</v>
      </c>
      <c r="AG41" s="424">
        <f t="shared" si="17"/>
        <v>-100</v>
      </c>
      <c r="AH41" s="171">
        <f t="shared" si="18"/>
        <v>-100</v>
      </c>
      <c r="AI41" s="434">
        <f t="shared" si="40"/>
        <v>0</v>
      </c>
      <c r="AJ41" s="202">
        <f>CA!$E$5</f>
        <v>0.44624660934359561</v>
      </c>
      <c r="AK41" s="212">
        <f>CA!$E$28</f>
        <v>5.3863715857769889E-2</v>
      </c>
      <c r="AL41" s="213">
        <f>CA!$E$29</f>
        <v>0.4047337067749931</v>
      </c>
      <c r="AM41" s="443">
        <f>CA!$E$6</f>
        <v>9.5155968023640194E-2</v>
      </c>
      <c r="AN41" s="215">
        <f t="shared" si="41"/>
        <v>39.238289348582569</v>
      </c>
      <c r="AO41" s="209">
        <f t="shared" si="19"/>
        <v>1647.5360027699169</v>
      </c>
      <c r="AP41" s="429">
        <f t="shared" si="20"/>
        <v>1044.2720842018357</v>
      </c>
      <c r="AQ41" s="429">
        <f t="shared" si="21"/>
        <v>7846.6942874251909</v>
      </c>
      <c r="AR41" s="451">
        <f t="shared" si="22"/>
        <v>146.50625347586012</v>
      </c>
      <c r="AS41" s="448">
        <f t="shared" si="23"/>
        <v>10685.008627872803</v>
      </c>
      <c r="AT41" s="139"/>
      <c r="AU41" s="59" t="str">
        <f t="shared" si="46"/>
        <v>P</v>
      </c>
      <c r="AV41" s="51" t="str">
        <f t="shared" si="47"/>
        <v>PP</v>
      </c>
      <c r="AW41" s="385" t="str">
        <f>IF(C41="","",IF(LEN(AV41)&lt;2,"",LOOKUP(AV41,'Betting Systems'!$B$4:$B$7,'Betting Systems'!$C$4:$C$7)))</f>
        <v>P</v>
      </c>
      <c r="AX41" s="31">
        <f t="shared" ref="AX41:AX72" si="49">IF(LEN(AV41)&lt;2,"",IF(T41="","",IF(T41=AW41,1,0)))</f>
        <v>1</v>
      </c>
      <c r="AY41" s="51" t="str">
        <f t="shared" ref="AY41:AY72" si="50">IF($C41="","",$AU38&amp;$AU39&amp;$AU40)</f>
        <v>PPP</v>
      </c>
      <c r="AZ41" s="385" t="str">
        <f>IF($C41="","",IF(LEN(AY41)&lt;3,"",LOOKUP(AY41,'Betting Systems'!$E$4:$E$11,'Betting Systems'!$F$4:$F$11)))</f>
        <v>P</v>
      </c>
      <c r="BA41" s="52">
        <f t="shared" si="34"/>
        <v>1</v>
      </c>
      <c r="BB41" s="126" t="str">
        <f t="shared" si="36"/>
        <v>BPPPP</v>
      </c>
      <c r="BC41" s="123" t="str">
        <f>IF($C41="","",IF(LEN(BB41)&lt;5,"",LOOKUP(BB41,'Betting Systems'!$H$4:$H$35,'Betting Systems'!$I$4:$I$35)))</f>
        <v>P</v>
      </c>
      <c r="BD41" s="125">
        <f t="shared" si="35"/>
        <v>1</v>
      </c>
      <c r="BF41" s="51">
        <f t="shared" si="48"/>
        <v>18</v>
      </c>
      <c r="BG41" s="385">
        <f t="shared" si="48"/>
        <v>17</v>
      </c>
      <c r="BH41" s="385">
        <f t="shared" si="48"/>
        <v>17</v>
      </c>
      <c r="BI41" s="385">
        <f t="shared" si="48"/>
        <v>20</v>
      </c>
      <c r="BJ41" s="385">
        <f t="shared" si="48"/>
        <v>18</v>
      </c>
      <c r="BK41" s="385">
        <f t="shared" si="48"/>
        <v>19</v>
      </c>
      <c r="BL41" s="385">
        <f t="shared" si="48"/>
        <v>20</v>
      </c>
      <c r="BM41" s="385">
        <f t="shared" si="48"/>
        <v>22</v>
      </c>
      <c r="BN41" s="385">
        <f t="shared" si="48"/>
        <v>18</v>
      </c>
      <c r="BO41" s="31">
        <f t="shared" si="48"/>
        <v>80</v>
      </c>
      <c r="BP41" s="475">
        <v>-1.2641712652214821E-2</v>
      </c>
      <c r="BQ41" s="466">
        <v>-1.4145112926373389E-2</v>
      </c>
      <c r="BR41" s="466">
        <v>-0.14607699698235385</v>
      </c>
      <c r="BS41" s="466">
        <v>0.44623897684032227</v>
      </c>
      <c r="BT41" s="466">
        <v>5.3573651157159993E-2</v>
      </c>
      <c r="BU41" s="466">
        <v>0.40530703833536885</v>
      </c>
      <c r="BV41" s="476">
        <v>9.4880333668813183E-2</v>
      </c>
      <c r="BW41" s="339">
        <f t="shared" si="42"/>
        <v>-1.264171265221482</v>
      </c>
      <c r="BX41" s="343">
        <f t="shared" si="43"/>
        <v>4575.9274142362765</v>
      </c>
      <c r="BY41" s="453">
        <f t="shared" si="44"/>
        <v>522.27687510332089</v>
      </c>
      <c r="BZ41" s="453">
        <f t="shared" si="44"/>
        <v>3951.2426139894974</v>
      </c>
      <c r="CA41" s="453">
        <f t="shared" si="45"/>
        <v>0.15163101160937512</v>
      </c>
      <c r="CB41" s="344">
        <f t="shared" si="26"/>
        <v>9049.5985343407046</v>
      </c>
    </row>
    <row r="42" spans="2:80" x14ac:dyDescent="0.25">
      <c r="B42" s="172">
        <v>37</v>
      </c>
      <c r="C42" s="173" t="str">
        <f>IF(Risk_NC!C58="","",Risk_NC!C58)</f>
        <v>Q</v>
      </c>
      <c r="D42" s="419">
        <f>IF(Risk_NC!D58="","",Risk_NC!D58)</f>
        <v>4</v>
      </c>
      <c r="E42" s="419">
        <f>IF(Risk_NC!E58="","",Risk_NC!E58)</f>
        <v>2</v>
      </c>
      <c r="F42" s="419" t="str">
        <f>IF(Risk_NC!F58="","",Risk_NC!F58)</f>
        <v>Q</v>
      </c>
      <c r="G42" s="419">
        <f>IF(Risk_NC!G58="","",Risk_NC!G58)</f>
        <v>6</v>
      </c>
      <c r="H42" s="175">
        <f>IF(Risk_NC!H58="","",Risk_NC!H58)</f>
        <v>0</v>
      </c>
      <c r="I42" s="417">
        <f t="shared" si="9"/>
        <v>0</v>
      </c>
      <c r="J42" s="174">
        <f t="shared" si="9"/>
        <v>4</v>
      </c>
      <c r="K42" s="174">
        <f t="shared" si="9"/>
        <v>2</v>
      </c>
      <c r="L42" s="174">
        <f t="shared" si="9"/>
        <v>0</v>
      </c>
      <c r="M42" s="174">
        <f t="shared" si="9"/>
        <v>6</v>
      </c>
      <c r="N42" s="175">
        <f t="shared" si="9"/>
        <v>0</v>
      </c>
      <c r="O42" s="176">
        <f t="shared" si="10"/>
        <v>2</v>
      </c>
      <c r="P42" s="177">
        <f t="shared" si="10"/>
        <v>4</v>
      </c>
      <c r="Q42" s="465">
        <f t="shared" si="11"/>
        <v>8</v>
      </c>
      <c r="R42" s="464">
        <f t="shared" si="12"/>
        <v>4</v>
      </c>
      <c r="S42" s="417" t="str">
        <f t="shared" si="13"/>
        <v>P</v>
      </c>
      <c r="T42" s="167" t="str">
        <f>Risk_NC!Q58</f>
        <v>B</v>
      </c>
      <c r="U42" s="485">
        <f>IF(C42="","",SUM(Risk_NC!I58:K58))</f>
        <v>100</v>
      </c>
      <c r="V42" s="485">
        <f t="shared" si="14"/>
        <v>-100</v>
      </c>
      <c r="W42" s="155">
        <f t="shared" si="27"/>
        <v>2700</v>
      </c>
      <c r="X42" s="179">
        <f t="shared" si="28"/>
        <v>-41.931475141471068</v>
      </c>
      <c r="Y42" s="180">
        <f t="shared" si="29"/>
        <v>-1041.6375247045328</v>
      </c>
      <c r="Z42" s="158">
        <f>Risk_NC!I58</f>
        <v>0</v>
      </c>
      <c r="AA42" s="423">
        <f>Risk_NC!J58</f>
        <v>100</v>
      </c>
      <c r="AB42" s="159">
        <f>Risk_NC!K58</f>
        <v>0</v>
      </c>
      <c r="AC42" s="421">
        <f t="shared" si="15"/>
        <v>0</v>
      </c>
      <c r="AD42" s="423">
        <f t="shared" si="16"/>
        <v>-100</v>
      </c>
      <c r="AE42" s="159">
        <f t="shared" si="38"/>
        <v>0</v>
      </c>
      <c r="AF42" s="433">
        <f t="shared" si="39"/>
        <v>-100</v>
      </c>
      <c r="AG42" s="424">
        <f t="shared" si="17"/>
        <v>50</v>
      </c>
      <c r="AH42" s="171">
        <f t="shared" si="18"/>
        <v>100</v>
      </c>
      <c r="AI42" s="434">
        <f t="shared" si="40"/>
        <v>0</v>
      </c>
      <c r="AJ42" s="202">
        <f>CA!$E$5</f>
        <v>0.44624660934359561</v>
      </c>
      <c r="AK42" s="212">
        <f>CA!$E$28</f>
        <v>5.3863715857769889E-2</v>
      </c>
      <c r="AL42" s="213">
        <f>CA!$E$29</f>
        <v>0.4047337067749931</v>
      </c>
      <c r="AM42" s="443">
        <f>CA!$E$6</f>
        <v>9.5155968023640194E-2</v>
      </c>
      <c r="AN42" s="215">
        <f t="shared" si="41"/>
        <v>-41.931475141471068</v>
      </c>
      <c r="AO42" s="209">
        <f t="shared" si="19"/>
        <v>1504.722851602347</v>
      </c>
      <c r="AP42" s="429">
        <f t="shared" si="20"/>
        <v>455.22359930000238</v>
      </c>
      <c r="AQ42" s="429">
        <f t="shared" si="21"/>
        <v>8153.1758170217008</v>
      </c>
      <c r="AR42" s="451">
        <f t="shared" si="22"/>
        <v>167.3078482766677</v>
      </c>
      <c r="AS42" s="448">
        <f t="shared" si="23"/>
        <v>10280.430116200718</v>
      </c>
      <c r="AT42" s="139"/>
      <c r="AU42" s="59" t="str">
        <f t="shared" si="46"/>
        <v>P</v>
      </c>
      <c r="AV42" s="51" t="str">
        <f t="shared" si="47"/>
        <v>PP</v>
      </c>
      <c r="AW42" s="385" t="str">
        <f>IF(C42="","",IF(LEN(AV42)&lt;2,"",LOOKUP(AV42,'Betting Systems'!$B$4:$B$7,'Betting Systems'!$C$4:$C$7)))</f>
        <v>P</v>
      </c>
      <c r="AX42" s="31">
        <f t="shared" si="49"/>
        <v>0</v>
      </c>
      <c r="AY42" s="51" t="str">
        <f t="shared" si="50"/>
        <v>PPP</v>
      </c>
      <c r="AZ42" s="385" t="str">
        <f>IF($C42="","",IF(LEN(AY42)&lt;3,"",LOOKUP(AY42,'Betting Systems'!$E$4:$E$11,'Betting Systems'!$F$4:$F$11)))</f>
        <v>P</v>
      </c>
      <c r="BA42" s="52">
        <f t="shared" si="34"/>
        <v>0</v>
      </c>
      <c r="BB42" s="126" t="str">
        <f t="shared" si="36"/>
        <v>PPPPP</v>
      </c>
      <c r="BC42" s="123" t="str">
        <f>IF($C42="","",IF(LEN(BB42)&lt;5,"",LOOKUP(BB42,'Betting Systems'!$H$4:$H$35,'Betting Systems'!$I$4:$I$35)))</f>
        <v>P</v>
      </c>
      <c r="BD42" s="125">
        <f t="shared" si="35"/>
        <v>0</v>
      </c>
      <c r="BF42" s="51">
        <f t="shared" si="48"/>
        <v>18</v>
      </c>
      <c r="BG42" s="385">
        <f t="shared" si="48"/>
        <v>17</v>
      </c>
      <c r="BH42" s="385">
        <f t="shared" si="48"/>
        <v>17</v>
      </c>
      <c r="BI42" s="385">
        <f t="shared" si="48"/>
        <v>20</v>
      </c>
      <c r="BJ42" s="385">
        <f t="shared" si="48"/>
        <v>18</v>
      </c>
      <c r="BK42" s="385">
        <f t="shared" si="48"/>
        <v>18</v>
      </c>
      <c r="BL42" s="385">
        <f t="shared" si="48"/>
        <v>19</v>
      </c>
      <c r="BM42" s="385">
        <f t="shared" si="48"/>
        <v>22</v>
      </c>
      <c r="BN42" s="385">
        <f t="shared" si="48"/>
        <v>18</v>
      </c>
      <c r="BO42" s="31">
        <f t="shared" si="48"/>
        <v>76</v>
      </c>
      <c r="BP42" s="475">
        <v>-1.2641549468777727E-2</v>
      </c>
      <c r="BQ42" s="466">
        <v>-1.4143334129080328E-2</v>
      </c>
      <c r="BR42" s="466">
        <v>-0.14609115111711124</v>
      </c>
      <c r="BS42" s="466">
        <v>0.44623984477282636</v>
      </c>
      <c r="BT42" s="466">
        <v>5.3569767195699738E-2</v>
      </c>
      <c r="BU42" s="466">
        <v>0.40531162704589618</v>
      </c>
      <c r="BV42" s="476">
        <v>9.4878760987164898E-2</v>
      </c>
      <c r="BW42" s="339">
        <f t="shared" si="42"/>
        <v>-1.4143334129080329</v>
      </c>
      <c r="BX42" s="343">
        <f t="shared" si="43"/>
        <v>4337.064694167776</v>
      </c>
      <c r="BY42" s="453">
        <f t="shared" si="44"/>
        <v>141.60812685060378</v>
      </c>
      <c r="BZ42" s="453">
        <f t="shared" si="44"/>
        <v>4168.576186469084</v>
      </c>
      <c r="CA42" s="453">
        <f t="shared" si="45"/>
        <v>0.18978968614642472</v>
      </c>
      <c r="CB42" s="344">
        <f t="shared" si="26"/>
        <v>8647.4387971736105</v>
      </c>
    </row>
    <row r="43" spans="2:80" x14ac:dyDescent="0.25">
      <c r="B43" s="172">
        <v>38</v>
      </c>
      <c r="C43" s="173">
        <f>IF(Risk_NC!C59="","",Risk_NC!C59)</f>
        <v>5</v>
      </c>
      <c r="D43" s="419">
        <f>IF(Risk_NC!D59="","",Risk_NC!D59)</f>
        <v>7</v>
      </c>
      <c r="E43" s="419" t="str">
        <f>IF(Risk_NC!E59="","",Risk_NC!E59)</f>
        <v>J</v>
      </c>
      <c r="F43" s="419">
        <f>IF(Risk_NC!F59="","",Risk_NC!F59)</f>
        <v>3</v>
      </c>
      <c r="G43" s="419">
        <f>IF(Risk_NC!G59="","",Risk_NC!G59)</f>
        <v>0</v>
      </c>
      <c r="H43" s="175" t="str">
        <f>IF(Risk_NC!H59="","",Risk_NC!H59)</f>
        <v>Q</v>
      </c>
      <c r="I43" s="417">
        <f t="shared" si="9"/>
        <v>5</v>
      </c>
      <c r="J43" s="174">
        <f t="shared" si="9"/>
        <v>7</v>
      </c>
      <c r="K43" s="174">
        <f t="shared" si="9"/>
        <v>0</v>
      </c>
      <c r="L43" s="174">
        <f t="shared" si="9"/>
        <v>3</v>
      </c>
      <c r="M43" s="174">
        <f t="shared" si="9"/>
        <v>0</v>
      </c>
      <c r="N43" s="175">
        <f t="shared" si="9"/>
        <v>0</v>
      </c>
      <c r="O43" s="176">
        <f t="shared" si="10"/>
        <v>5</v>
      </c>
      <c r="P43" s="177">
        <f t="shared" si="10"/>
        <v>0</v>
      </c>
      <c r="Q43" s="465">
        <f t="shared" si="11"/>
        <v>5</v>
      </c>
      <c r="R43" s="464">
        <f t="shared" si="12"/>
        <v>0</v>
      </c>
      <c r="S43" s="417" t="str">
        <f t="shared" si="13"/>
        <v>P</v>
      </c>
      <c r="T43" s="167" t="str">
        <f>Risk_NC!Q59</f>
        <v>B</v>
      </c>
      <c r="U43" s="485">
        <f>IF(C43="","",SUM(Risk_NC!I59:K59))</f>
        <v>100</v>
      </c>
      <c r="V43" s="485">
        <f t="shared" si="14"/>
        <v>-100</v>
      </c>
      <c r="W43" s="155">
        <f t="shared" si="27"/>
        <v>2600</v>
      </c>
      <c r="X43" s="179">
        <f t="shared" si="28"/>
        <v>-41.931475141471068</v>
      </c>
      <c r="Y43" s="180">
        <f t="shared" si="29"/>
        <v>-1083.5689998460039</v>
      </c>
      <c r="Z43" s="158">
        <f>Risk_NC!I59</f>
        <v>0</v>
      </c>
      <c r="AA43" s="423">
        <f>Risk_NC!J59</f>
        <v>100</v>
      </c>
      <c r="AB43" s="159">
        <f>Risk_NC!K59</f>
        <v>0</v>
      </c>
      <c r="AC43" s="421">
        <f t="shared" si="15"/>
        <v>0</v>
      </c>
      <c r="AD43" s="423">
        <f t="shared" si="16"/>
        <v>-100</v>
      </c>
      <c r="AE43" s="159">
        <f t="shared" si="38"/>
        <v>0</v>
      </c>
      <c r="AF43" s="433">
        <f t="shared" si="39"/>
        <v>-100</v>
      </c>
      <c r="AG43" s="424">
        <f t="shared" si="17"/>
        <v>50</v>
      </c>
      <c r="AH43" s="171">
        <f t="shared" si="18"/>
        <v>100</v>
      </c>
      <c r="AI43" s="434">
        <f t="shared" si="40"/>
        <v>0</v>
      </c>
      <c r="AJ43" s="202">
        <f>CA!$E$5</f>
        <v>0.44624660934359561</v>
      </c>
      <c r="AK43" s="212">
        <f>CA!$E$28</f>
        <v>5.3863715857769889E-2</v>
      </c>
      <c r="AL43" s="213">
        <f>CA!$E$29</f>
        <v>0.4047337067749931</v>
      </c>
      <c r="AM43" s="443">
        <f>CA!$E$6</f>
        <v>9.5155968023640194E-2</v>
      </c>
      <c r="AN43" s="215">
        <f t="shared" si="41"/>
        <v>-41.931475141471068</v>
      </c>
      <c r="AO43" s="209">
        <f t="shared" si="19"/>
        <v>1504.722851602347</v>
      </c>
      <c r="AP43" s="429">
        <f t="shared" si="20"/>
        <v>455.22359930000238</v>
      </c>
      <c r="AQ43" s="429">
        <f t="shared" si="21"/>
        <v>8153.1758170217008</v>
      </c>
      <c r="AR43" s="451">
        <f t="shared" si="22"/>
        <v>167.3078482766677</v>
      </c>
      <c r="AS43" s="448">
        <f t="shared" si="23"/>
        <v>10280.430116200718</v>
      </c>
      <c r="AT43" s="139"/>
      <c r="AU43" s="59" t="str">
        <f t="shared" si="46"/>
        <v>P</v>
      </c>
      <c r="AV43" s="51" t="str">
        <f t="shared" si="47"/>
        <v>PP</v>
      </c>
      <c r="AW43" s="385" t="str">
        <f>IF(C43="","",IF(LEN(AV43)&lt;2,"",LOOKUP(AV43,'Betting Systems'!$B$4:$B$7,'Betting Systems'!$C$4:$C$7)))</f>
        <v>P</v>
      </c>
      <c r="AX43" s="31">
        <f t="shared" si="49"/>
        <v>0</v>
      </c>
      <c r="AY43" s="51" t="str">
        <f t="shared" si="50"/>
        <v>PPP</v>
      </c>
      <c r="AZ43" s="385" t="str">
        <f>IF($C43="","",IF(LEN(AY43)&lt;3,"",LOOKUP(AY43,'Betting Systems'!$E$4:$E$11,'Betting Systems'!$F$4:$F$11)))</f>
        <v>P</v>
      </c>
      <c r="BA43" s="52">
        <f t="shared" si="34"/>
        <v>0</v>
      </c>
      <c r="BB43" s="126" t="str">
        <f t="shared" ref="BB43:BB74" si="51">IF($C43="","",$AU38&amp;$AU39&amp;$AU40&amp;$AU41&amp;$AU42)</f>
        <v>PPPPP</v>
      </c>
      <c r="BC43" s="123" t="str">
        <f>IF($C43="","",IF(LEN(BB43)&lt;5,"",LOOKUP(BB43,'Betting Systems'!$H$4:$H$35,'Betting Systems'!$I$4:$I$35)))</f>
        <v>P</v>
      </c>
      <c r="BD43" s="125">
        <f t="shared" si="35"/>
        <v>0</v>
      </c>
      <c r="BF43" s="51">
        <f t="shared" si="48"/>
        <v>18</v>
      </c>
      <c r="BG43" s="385">
        <f t="shared" si="48"/>
        <v>16</v>
      </c>
      <c r="BH43" s="385">
        <f t="shared" si="48"/>
        <v>17</v>
      </c>
      <c r="BI43" s="385">
        <f t="shared" si="48"/>
        <v>19</v>
      </c>
      <c r="BJ43" s="385">
        <f t="shared" si="48"/>
        <v>18</v>
      </c>
      <c r="BK43" s="385">
        <f t="shared" si="48"/>
        <v>17</v>
      </c>
      <c r="BL43" s="385">
        <f t="shared" si="48"/>
        <v>19</v>
      </c>
      <c r="BM43" s="385">
        <f t="shared" si="48"/>
        <v>22</v>
      </c>
      <c r="BN43" s="385">
        <f t="shared" si="48"/>
        <v>18</v>
      </c>
      <c r="BO43" s="31">
        <f t="shared" si="48"/>
        <v>73</v>
      </c>
      <c r="BP43" s="475">
        <v>-1.2642015749028637E-2</v>
      </c>
      <c r="BQ43" s="466">
        <v>-1.4140025799040949E-2</v>
      </c>
      <c r="BR43" s="466">
        <v>-0.14610343695251207</v>
      </c>
      <c r="BS43" s="466">
        <v>0.44624029417926803</v>
      </c>
      <c r="BT43" s="466">
        <v>5.356408309612723E-2</v>
      </c>
      <c r="BU43" s="466">
        <v>0.40531822683216345</v>
      </c>
      <c r="BV43" s="476">
        <v>9.4877395894381572E-2</v>
      </c>
      <c r="BW43" s="339">
        <f t="shared" si="42"/>
        <v>-1.4140025799040949</v>
      </c>
      <c r="BX43" s="343">
        <f t="shared" si="43"/>
        <v>4337.0981706623297</v>
      </c>
      <c r="BY43" s="453">
        <f t="shared" si="44"/>
        <v>141.59127911341849</v>
      </c>
      <c r="BZ43" s="453">
        <f t="shared" si="44"/>
        <v>4168.6168666048479</v>
      </c>
      <c r="CA43" s="453">
        <f t="shared" si="45"/>
        <v>0.18969817806479286</v>
      </c>
      <c r="CB43" s="344">
        <f t="shared" si="26"/>
        <v>8647.496014558661</v>
      </c>
    </row>
    <row r="44" spans="2:80" x14ac:dyDescent="0.25">
      <c r="B44" s="172">
        <v>39</v>
      </c>
      <c r="C44" s="173">
        <f>IF(Risk_NC!C60="","",Risk_NC!C60)</f>
        <v>6</v>
      </c>
      <c r="D44" s="419">
        <f>IF(Risk_NC!D60="","",Risk_NC!D60)</f>
        <v>4</v>
      </c>
      <c r="E44" s="419" t="str">
        <f>IF(Risk_NC!E60="","",Risk_NC!E60)</f>
        <v>J</v>
      </c>
      <c r="F44" s="419" t="str">
        <f>IF(Risk_NC!F60="","",Risk_NC!F60)</f>
        <v>Q</v>
      </c>
      <c r="G44" s="419">
        <f>IF(Risk_NC!G60="","",Risk_NC!G60)</f>
        <v>6</v>
      </c>
      <c r="H44" s="175" t="str">
        <f>IF(Risk_NC!H60="","",Risk_NC!H60)</f>
        <v/>
      </c>
      <c r="I44" s="417">
        <f t="shared" si="9"/>
        <v>6</v>
      </c>
      <c r="J44" s="174">
        <f t="shared" si="9"/>
        <v>4</v>
      </c>
      <c r="K44" s="174">
        <f t="shared" si="9"/>
        <v>0</v>
      </c>
      <c r="L44" s="174">
        <f t="shared" si="9"/>
        <v>0</v>
      </c>
      <c r="M44" s="174">
        <f t="shared" si="9"/>
        <v>6</v>
      </c>
      <c r="N44" s="175" t="str">
        <f t="shared" si="9"/>
        <v/>
      </c>
      <c r="O44" s="176">
        <f t="shared" si="10"/>
        <v>6</v>
      </c>
      <c r="P44" s="177">
        <f t="shared" si="10"/>
        <v>4</v>
      </c>
      <c r="Q44" s="465">
        <f t="shared" si="11"/>
        <v>6</v>
      </c>
      <c r="R44" s="464">
        <f t="shared" si="12"/>
        <v>0</v>
      </c>
      <c r="S44" s="417" t="str">
        <f t="shared" si="13"/>
        <v>P</v>
      </c>
      <c r="T44" s="167" t="str">
        <f>Risk_NC!Q60</f>
        <v/>
      </c>
      <c r="U44" s="485">
        <f>IF(C44="","",SUM(Risk_NC!I60:K60))</f>
        <v>0</v>
      </c>
      <c r="V44" s="485">
        <f t="shared" si="14"/>
        <v>0</v>
      </c>
      <c r="W44" s="155">
        <f t="shared" si="27"/>
        <v>2600</v>
      </c>
      <c r="X44" s="179">
        <f t="shared" si="28"/>
        <v>0</v>
      </c>
      <c r="Y44" s="180">
        <f t="shared" si="29"/>
        <v>-1083.5689998460039</v>
      </c>
      <c r="Z44" s="158">
        <f>Risk_NC!I60</f>
        <v>0</v>
      </c>
      <c r="AA44" s="423">
        <f>Risk_NC!J60</f>
        <v>0</v>
      </c>
      <c r="AB44" s="159">
        <f>Risk_NC!K60</f>
        <v>0</v>
      </c>
      <c r="AC44" s="421">
        <f t="shared" si="15"/>
        <v>0</v>
      </c>
      <c r="AD44" s="423">
        <f t="shared" si="16"/>
        <v>0</v>
      </c>
      <c r="AE44" s="159">
        <f t="shared" si="38"/>
        <v>0</v>
      </c>
      <c r="AF44" s="433">
        <f t="shared" si="39"/>
        <v>0</v>
      </c>
      <c r="AG44" s="424">
        <f t="shared" si="17"/>
        <v>0</v>
      </c>
      <c r="AH44" s="171">
        <f t="shared" si="18"/>
        <v>0</v>
      </c>
      <c r="AI44" s="434">
        <f t="shared" si="40"/>
        <v>0</v>
      </c>
      <c r="AJ44" s="202">
        <f>CA!$E$5</f>
        <v>0.44624660934359561</v>
      </c>
      <c r="AK44" s="212">
        <f>CA!$E$28</f>
        <v>5.3863715857769889E-2</v>
      </c>
      <c r="AL44" s="213">
        <f>CA!$E$29</f>
        <v>0.4047337067749931</v>
      </c>
      <c r="AM44" s="443">
        <f>CA!$E$6</f>
        <v>9.5155968023640194E-2</v>
      </c>
      <c r="AN44" s="215">
        <f t="shared" si="41"/>
        <v>0</v>
      </c>
      <c r="AO44" s="209">
        <f t="shared" si="19"/>
        <v>0</v>
      </c>
      <c r="AP44" s="429">
        <f t="shared" si="20"/>
        <v>0</v>
      </c>
      <c r="AQ44" s="429">
        <f t="shared" si="21"/>
        <v>0</v>
      </c>
      <c r="AR44" s="451">
        <f t="shared" si="22"/>
        <v>0</v>
      </c>
      <c r="AS44" s="448">
        <f t="shared" si="23"/>
        <v>0</v>
      </c>
      <c r="AT44" s="139"/>
      <c r="AU44" s="59" t="str">
        <f t="shared" si="46"/>
        <v>P</v>
      </c>
      <c r="AV44" s="51" t="str">
        <f t="shared" si="47"/>
        <v>PP</v>
      </c>
      <c r="AW44" s="385" t="str">
        <f>IF(C44="","",IF(LEN(AV44)&lt;2,"",LOOKUP(AV44,'Betting Systems'!$B$4:$B$7,'Betting Systems'!$C$4:$C$7)))</f>
        <v>P</v>
      </c>
      <c r="AX44" s="31" t="str">
        <f t="shared" si="49"/>
        <v/>
      </c>
      <c r="AY44" s="51" t="str">
        <f t="shared" si="50"/>
        <v>PPP</v>
      </c>
      <c r="AZ44" s="385" t="str">
        <f>IF($C44="","",IF(LEN(AY44)&lt;3,"",LOOKUP(AY44,'Betting Systems'!$E$4:$E$11,'Betting Systems'!$F$4:$F$11)))</f>
        <v>P</v>
      </c>
      <c r="BA44" s="52" t="str">
        <f t="shared" si="34"/>
        <v/>
      </c>
      <c r="BB44" s="126" t="str">
        <f t="shared" si="51"/>
        <v>PPPPP</v>
      </c>
      <c r="BC44" s="123" t="str">
        <f>IF($C44="","",IF(LEN(BB44)&lt;5,"",LOOKUP(BB44,'Betting Systems'!$H$4:$H$35,'Betting Systems'!$I$4:$I$35)))</f>
        <v>P</v>
      </c>
      <c r="BD44" s="125" t="str">
        <f t="shared" si="35"/>
        <v/>
      </c>
      <c r="BF44" s="51">
        <f t="shared" si="48"/>
        <v>18</v>
      </c>
      <c r="BG44" s="385">
        <f t="shared" si="48"/>
        <v>16</v>
      </c>
      <c r="BH44" s="385">
        <f t="shared" si="48"/>
        <v>16</v>
      </c>
      <c r="BI44" s="385">
        <f t="shared" si="48"/>
        <v>19</v>
      </c>
      <c r="BJ44" s="385">
        <f t="shared" si="48"/>
        <v>17</v>
      </c>
      <c r="BK44" s="385">
        <f t="shared" si="48"/>
        <v>17</v>
      </c>
      <c r="BL44" s="385">
        <f t="shared" si="48"/>
        <v>18</v>
      </c>
      <c r="BM44" s="385">
        <f t="shared" si="48"/>
        <v>22</v>
      </c>
      <c r="BN44" s="385">
        <f t="shared" si="48"/>
        <v>18</v>
      </c>
      <c r="BO44" s="31">
        <f t="shared" si="48"/>
        <v>70</v>
      </c>
      <c r="BP44" s="475">
        <v>-1.2642252118516923E-2</v>
      </c>
      <c r="BQ44" s="466">
        <v>-1.4137543082554157E-2</v>
      </c>
      <c r="BR44" s="466">
        <v>-0.14611385172070801</v>
      </c>
      <c r="BS44" s="466">
        <v>0.44624075459277474</v>
      </c>
      <c r="BT44" s="466">
        <v>5.3559590402130243E-2</v>
      </c>
      <c r="BU44" s="466">
        <v>0.40532341630915547</v>
      </c>
      <c r="BV44" s="476">
        <v>9.4876238697919793E-2</v>
      </c>
      <c r="BW44" s="339">
        <f t="shared" si="42"/>
        <v>0</v>
      </c>
      <c r="BX44" s="343">
        <f t="shared" si="43"/>
        <v>0</v>
      </c>
      <c r="BY44" s="453">
        <f t="shared" si="44"/>
        <v>0</v>
      </c>
      <c r="BZ44" s="453">
        <f t="shared" si="44"/>
        <v>0</v>
      </c>
      <c r="CA44" s="453">
        <f t="shared" si="45"/>
        <v>0</v>
      </c>
      <c r="CB44" s="344">
        <f t="shared" si="26"/>
        <v>0</v>
      </c>
    </row>
    <row r="45" spans="2:80" x14ac:dyDescent="0.25">
      <c r="B45" s="172">
        <v>40</v>
      </c>
      <c r="C45" s="173" t="str">
        <f>IF(Risk_NC!C61="","",Risk_NC!C61)</f>
        <v>K</v>
      </c>
      <c r="D45" s="419">
        <f>IF(Risk_NC!D61="","",Risk_NC!D61)</f>
        <v>5</v>
      </c>
      <c r="E45" s="419">
        <f>IF(Risk_NC!E61="","",Risk_NC!E61)</f>
        <v>8</v>
      </c>
      <c r="F45" s="419" t="str">
        <f>IF(Risk_NC!F61="","",Risk_NC!F61)</f>
        <v>J</v>
      </c>
      <c r="G45" s="419" t="str">
        <f>IF(Risk_NC!G61="","",Risk_NC!G61)</f>
        <v/>
      </c>
      <c r="H45" s="175" t="str">
        <f>IF(Risk_NC!H61="","",Risk_NC!H61)</f>
        <v/>
      </c>
      <c r="I45" s="417">
        <f t="shared" si="9"/>
        <v>0</v>
      </c>
      <c r="J45" s="174">
        <f t="shared" si="9"/>
        <v>5</v>
      </c>
      <c r="K45" s="174">
        <f t="shared" si="9"/>
        <v>8</v>
      </c>
      <c r="L45" s="174">
        <f t="shared" si="9"/>
        <v>0</v>
      </c>
      <c r="M45" s="174" t="str">
        <f t="shared" si="9"/>
        <v/>
      </c>
      <c r="N45" s="175" t="str">
        <f t="shared" si="9"/>
        <v/>
      </c>
      <c r="O45" s="176">
        <f t="shared" si="10"/>
        <v>8</v>
      </c>
      <c r="P45" s="177">
        <f t="shared" si="10"/>
        <v>5</v>
      </c>
      <c r="Q45" s="465">
        <f t="shared" si="11"/>
        <v>8</v>
      </c>
      <c r="R45" s="464">
        <f t="shared" si="12"/>
        <v>5</v>
      </c>
      <c r="S45" s="417" t="str">
        <f t="shared" si="13"/>
        <v>P</v>
      </c>
      <c r="T45" s="167" t="str">
        <f>Risk_NC!Q61</f>
        <v>P</v>
      </c>
      <c r="U45" s="485">
        <f>IF(C45="","",SUM(Risk_NC!I61:K61))</f>
        <v>100</v>
      </c>
      <c r="V45" s="485">
        <f t="shared" si="14"/>
        <v>100</v>
      </c>
      <c r="W45" s="155">
        <f t="shared" si="27"/>
        <v>2700</v>
      </c>
      <c r="X45" s="179">
        <f t="shared" si="28"/>
        <v>39.238289348582569</v>
      </c>
      <c r="Y45" s="180">
        <f t="shared" si="29"/>
        <v>-1044.3307104974213</v>
      </c>
      <c r="Z45" s="158">
        <f>Risk_NC!I61</f>
        <v>100</v>
      </c>
      <c r="AA45" s="423">
        <f>Risk_NC!J61</f>
        <v>0</v>
      </c>
      <c r="AB45" s="159">
        <f>Risk_NC!K61</f>
        <v>0</v>
      </c>
      <c r="AC45" s="421">
        <f t="shared" si="15"/>
        <v>100</v>
      </c>
      <c r="AD45" s="423">
        <f t="shared" si="16"/>
        <v>0</v>
      </c>
      <c r="AE45" s="159">
        <f t="shared" si="38"/>
        <v>0</v>
      </c>
      <c r="AF45" s="433">
        <f t="shared" si="39"/>
        <v>100</v>
      </c>
      <c r="AG45" s="424">
        <f t="shared" si="17"/>
        <v>-100</v>
      </c>
      <c r="AH45" s="171">
        <f t="shared" si="18"/>
        <v>-100</v>
      </c>
      <c r="AI45" s="434">
        <f t="shared" si="40"/>
        <v>0</v>
      </c>
      <c r="AJ45" s="202">
        <f>CA!$E$5</f>
        <v>0.44624660934359561</v>
      </c>
      <c r="AK45" s="212">
        <f>CA!$E$28</f>
        <v>5.3863715857769889E-2</v>
      </c>
      <c r="AL45" s="213">
        <f>CA!$E$29</f>
        <v>0.4047337067749931</v>
      </c>
      <c r="AM45" s="443">
        <f>CA!$E$6</f>
        <v>9.5155968023640194E-2</v>
      </c>
      <c r="AN45" s="215">
        <f t="shared" si="41"/>
        <v>39.238289348582569</v>
      </c>
      <c r="AO45" s="209">
        <f t="shared" si="19"/>
        <v>1647.5360027699169</v>
      </c>
      <c r="AP45" s="429">
        <f t="shared" si="20"/>
        <v>1044.2720842018357</v>
      </c>
      <c r="AQ45" s="429">
        <f t="shared" si="21"/>
        <v>7846.6942874251909</v>
      </c>
      <c r="AR45" s="451">
        <f t="shared" si="22"/>
        <v>146.50625347586012</v>
      </c>
      <c r="AS45" s="448">
        <f t="shared" si="23"/>
        <v>10685.008627872803</v>
      </c>
      <c r="AT45" s="139"/>
      <c r="AU45" s="59" t="str">
        <f t="shared" si="46"/>
        <v>P</v>
      </c>
      <c r="AV45" s="51" t="str">
        <f t="shared" si="47"/>
        <v>PP</v>
      </c>
      <c r="AW45" s="385" t="str">
        <f>IF(C45="","",IF(LEN(AV45)&lt;2,"",LOOKUP(AV45,'Betting Systems'!$B$4:$B$7,'Betting Systems'!$C$4:$C$7)))</f>
        <v>P</v>
      </c>
      <c r="AX45" s="31">
        <f t="shared" si="49"/>
        <v>1</v>
      </c>
      <c r="AY45" s="51" t="str">
        <f t="shared" si="50"/>
        <v>PPP</v>
      </c>
      <c r="AZ45" s="385" t="str">
        <f>IF($C45="","",IF(LEN(AY45)&lt;3,"",LOOKUP(AY45,'Betting Systems'!$E$4:$E$11,'Betting Systems'!$F$4:$F$11)))</f>
        <v>P</v>
      </c>
      <c r="BA45" s="52">
        <f t="shared" si="34"/>
        <v>1</v>
      </c>
      <c r="BB45" s="126" t="str">
        <f t="shared" si="51"/>
        <v>PPPPP</v>
      </c>
      <c r="BC45" s="123" t="str">
        <f>IF($C45="","",IF(LEN(BB45)&lt;5,"",LOOKUP(BB45,'Betting Systems'!$H$4:$H$35,'Betting Systems'!$I$4:$I$35)))</f>
        <v>P</v>
      </c>
      <c r="BD45" s="125">
        <f t="shared" si="35"/>
        <v>1</v>
      </c>
      <c r="BF45" s="51">
        <f t="shared" si="48"/>
        <v>18</v>
      </c>
      <c r="BG45" s="385">
        <f t="shared" si="48"/>
        <v>16</v>
      </c>
      <c r="BH45" s="385">
        <f t="shared" si="48"/>
        <v>16</v>
      </c>
      <c r="BI45" s="385">
        <f t="shared" si="48"/>
        <v>18</v>
      </c>
      <c r="BJ45" s="385">
        <f t="shared" si="48"/>
        <v>17</v>
      </c>
      <c r="BK45" s="385">
        <f t="shared" si="48"/>
        <v>15</v>
      </c>
      <c r="BL45" s="385">
        <f t="shared" si="48"/>
        <v>18</v>
      </c>
      <c r="BM45" s="385">
        <f t="shared" si="48"/>
        <v>22</v>
      </c>
      <c r="BN45" s="385">
        <f t="shared" si="48"/>
        <v>18</v>
      </c>
      <c r="BO45" s="31">
        <f t="shared" si="48"/>
        <v>68</v>
      </c>
      <c r="BP45" s="475">
        <v>-1.2642201221442989E-2</v>
      </c>
      <c r="BQ45" s="466">
        <v>-1.4134209342832152E-2</v>
      </c>
      <c r="BR45" s="466">
        <v>-0.14612788845256966</v>
      </c>
      <c r="BS45" s="466">
        <v>0.44624155985975239</v>
      </c>
      <c r="BT45" s="466">
        <v>5.3552821128538389E-2</v>
      </c>
      <c r="BU45" s="466">
        <v>0.40533093995265107</v>
      </c>
      <c r="BV45" s="476">
        <v>9.4874679061047268E-2</v>
      </c>
      <c r="BW45" s="339">
        <f t="shared" si="42"/>
        <v>-1.264220122144299</v>
      </c>
      <c r="BX45" s="343">
        <f t="shared" si="43"/>
        <v>4575.9583171562163</v>
      </c>
      <c r="BY45" s="453">
        <f t="shared" si="44"/>
        <v>522.07329140289914</v>
      </c>
      <c r="BZ45" s="453">
        <f t="shared" si="44"/>
        <v>3951.4717146384423</v>
      </c>
      <c r="CA45" s="453">
        <f t="shared" si="45"/>
        <v>0.15163369463113849</v>
      </c>
      <c r="CB45" s="344">
        <f t="shared" si="26"/>
        <v>9049.6549568921891</v>
      </c>
    </row>
    <row r="46" spans="2:80" x14ac:dyDescent="0.25">
      <c r="B46" s="172">
        <v>41</v>
      </c>
      <c r="C46" s="173" t="str">
        <f>IF(Risk_NC!C62="","",Risk_NC!C62)</f>
        <v>Q</v>
      </c>
      <c r="D46" s="419">
        <f>IF(Risk_NC!D62="","",Risk_NC!D62)</f>
        <v>3</v>
      </c>
      <c r="E46" s="419" t="str">
        <f>IF(Risk_NC!E62="","",Risk_NC!E62)</f>
        <v>J</v>
      </c>
      <c r="F46" s="419">
        <f>IF(Risk_NC!F62="","",Risk_NC!F62)</f>
        <v>9</v>
      </c>
      <c r="G46" s="419">
        <f>IF(Risk_NC!G62="","",Risk_NC!G62)</f>
        <v>0</v>
      </c>
      <c r="H46" s="175">
        <f>IF(Risk_NC!H62="","",Risk_NC!H62)</f>
        <v>6</v>
      </c>
      <c r="I46" s="417">
        <f t="shared" si="9"/>
        <v>0</v>
      </c>
      <c r="J46" s="174">
        <f t="shared" si="9"/>
        <v>3</v>
      </c>
      <c r="K46" s="174">
        <f t="shared" si="9"/>
        <v>0</v>
      </c>
      <c r="L46" s="174">
        <f t="shared" si="9"/>
        <v>9</v>
      </c>
      <c r="M46" s="174">
        <f t="shared" si="9"/>
        <v>0</v>
      </c>
      <c r="N46" s="175">
        <f t="shared" si="9"/>
        <v>6</v>
      </c>
      <c r="O46" s="176">
        <f t="shared" si="10"/>
        <v>0</v>
      </c>
      <c r="P46" s="177">
        <f t="shared" si="10"/>
        <v>2</v>
      </c>
      <c r="Q46" s="465">
        <f t="shared" si="11"/>
        <v>0</v>
      </c>
      <c r="R46" s="464">
        <f t="shared" si="12"/>
        <v>8</v>
      </c>
      <c r="S46" s="417" t="str">
        <f t="shared" si="13"/>
        <v>B</v>
      </c>
      <c r="T46" s="167" t="str">
        <f>Risk_NC!Q62</f>
        <v>P</v>
      </c>
      <c r="U46" s="485">
        <f>IF(C46="","",SUM(Risk_NC!I62:K62))</f>
        <v>100</v>
      </c>
      <c r="V46" s="485">
        <f t="shared" si="14"/>
        <v>-100</v>
      </c>
      <c r="W46" s="155">
        <f t="shared" si="27"/>
        <v>2600</v>
      </c>
      <c r="X46" s="179">
        <f t="shared" si="28"/>
        <v>39.238289348582569</v>
      </c>
      <c r="Y46" s="180">
        <f t="shared" si="29"/>
        <v>-1005.0924211488386</v>
      </c>
      <c r="Z46" s="158">
        <f>Risk_NC!I62</f>
        <v>100</v>
      </c>
      <c r="AA46" s="423">
        <f>Risk_NC!J62</f>
        <v>0</v>
      </c>
      <c r="AB46" s="159">
        <f>Risk_NC!K62</f>
        <v>0</v>
      </c>
      <c r="AC46" s="421">
        <f t="shared" si="15"/>
        <v>-100</v>
      </c>
      <c r="AD46" s="423">
        <f t="shared" si="16"/>
        <v>0</v>
      </c>
      <c r="AE46" s="159">
        <f t="shared" si="38"/>
        <v>0</v>
      </c>
      <c r="AF46" s="433">
        <f t="shared" si="39"/>
        <v>100</v>
      </c>
      <c r="AG46" s="424">
        <f t="shared" si="17"/>
        <v>-100</v>
      </c>
      <c r="AH46" s="171">
        <f t="shared" si="18"/>
        <v>-100</v>
      </c>
      <c r="AI46" s="434">
        <f t="shared" si="40"/>
        <v>0</v>
      </c>
      <c r="AJ46" s="202">
        <f>CA!$E$5</f>
        <v>0.44624660934359561</v>
      </c>
      <c r="AK46" s="212">
        <f>CA!$E$28</f>
        <v>5.3863715857769889E-2</v>
      </c>
      <c r="AL46" s="213">
        <f>CA!$E$29</f>
        <v>0.4047337067749931</v>
      </c>
      <c r="AM46" s="443">
        <f>CA!$E$6</f>
        <v>9.5155968023640194E-2</v>
      </c>
      <c r="AN46" s="215">
        <f t="shared" si="41"/>
        <v>39.238289348582569</v>
      </c>
      <c r="AO46" s="209">
        <f t="shared" si="19"/>
        <v>1647.5360027699169</v>
      </c>
      <c r="AP46" s="429">
        <f t="shared" si="20"/>
        <v>1044.2720842018357</v>
      </c>
      <c r="AQ46" s="429">
        <f t="shared" si="21"/>
        <v>7846.6942874251909</v>
      </c>
      <c r="AR46" s="451">
        <f t="shared" si="22"/>
        <v>146.50625347586012</v>
      </c>
      <c r="AS46" s="448">
        <f t="shared" si="23"/>
        <v>10685.008627872803</v>
      </c>
      <c r="AT46" s="139"/>
      <c r="AU46" s="59" t="str">
        <f t="shared" si="46"/>
        <v>B</v>
      </c>
      <c r="AV46" s="51" t="str">
        <f t="shared" si="47"/>
        <v>PP</v>
      </c>
      <c r="AW46" s="385" t="str">
        <f>IF(C46="","",IF(LEN(AV46)&lt;2,"",LOOKUP(AV46,'Betting Systems'!$B$4:$B$7,'Betting Systems'!$C$4:$C$7)))</f>
        <v>P</v>
      </c>
      <c r="AX46" s="31">
        <f t="shared" si="49"/>
        <v>1</v>
      </c>
      <c r="AY46" s="51" t="str">
        <f t="shared" si="50"/>
        <v>PPP</v>
      </c>
      <c r="AZ46" s="385" t="str">
        <f>IF($C46="","",IF(LEN(AY46)&lt;3,"",LOOKUP(AY46,'Betting Systems'!$E$4:$E$11,'Betting Systems'!$F$4:$F$11)))</f>
        <v>P</v>
      </c>
      <c r="BA46" s="52">
        <f t="shared" si="34"/>
        <v>1</v>
      </c>
      <c r="BB46" s="126" t="str">
        <f t="shared" si="51"/>
        <v>PPPPP</v>
      </c>
      <c r="BC46" s="123" t="str">
        <f>IF($C46="","",IF(LEN(BB46)&lt;5,"",LOOKUP(BB46,'Betting Systems'!$H$4:$H$35,'Betting Systems'!$I$4:$I$35)))</f>
        <v>P</v>
      </c>
      <c r="BD46" s="125">
        <f t="shared" si="35"/>
        <v>1</v>
      </c>
      <c r="BF46" s="51">
        <f t="shared" si="48"/>
        <v>18</v>
      </c>
      <c r="BG46" s="385">
        <f t="shared" si="48"/>
        <v>16</v>
      </c>
      <c r="BH46" s="385">
        <f t="shared" si="48"/>
        <v>16</v>
      </c>
      <c r="BI46" s="385">
        <f t="shared" si="48"/>
        <v>18</v>
      </c>
      <c r="BJ46" s="385">
        <f t="shared" si="48"/>
        <v>16</v>
      </c>
      <c r="BK46" s="385">
        <f t="shared" si="48"/>
        <v>15</v>
      </c>
      <c r="BL46" s="385">
        <f t="shared" si="48"/>
        <v>18</v>
      </c>
      <c r="BM46" s="385">
        <f t="shared" si="48"/>
        <v>21</v>
      </c>
      <c r="BN46" s="385">
        <f t="shared" si="48"/>
        <v>18</v>
      </c>
      <c r="BO46" s="31">
        <f t="shared" si="48"/>
        <v>66</v>
      </c>
      <c r="BP46" s="475">
        <v>-1.2641834801515357E-2</v>
      </c>
      <c r="BQ46" s="466">
        <v>-1.4131676178167176E-2</v>
      </c>
      <c r="BR46" s="466">
        <v>-0.1461366816929186</v>
      </c>
      <c r="BS46" s="466">
        <v>0.44624223158306559</v>
      </c>
      <c r="BT46" s="466">
        <v>5.3547021959353194E-2</v>
      </c>
      <c r="BU46" s="466">
        <v>0.40533704442522184</v>
      </c>
      <c r="BV46" s="476">
        <v>9.4873702034340993E-2</v>
      </c>
      <c r="BW46" s="339">
        <f t="shared" si="42"/>
        <v>-1.2641834801515357</v>
      </c>
      <c r="BX46" s="343">
        <f t="shared" si="43"/>
        <v>4575.9618937207879</v>
      </c>
      <c r="BY46" s="453">
        <f t="shared" si="44"/>
        <v>522.01714418079996</v>
      </c>
      <c r="BZ46" s="453">
        <f t="shared" si="44"/>
        <v>3951.5341585598835</v>
      </c>
      <c r="CA46" s="453">
        <f t="shared" si="45"/>
        <v>0.15162334345079778</v>
      </c>
      <c r="CB46" s="344">
        <f t="shared" si="26"/>
        <v>9049.6648198049206</v>
      </c>
    </row>
    <row r="47" spans="2:80" x14ac:dyDescent="0.25">
      <c r="B47" s="172">
        <v>42</v>
      </c>
      <c r="C47" s="173">
        <f>IF(Risk_NC!C63="","",Risk_NC!C63)</f>
        <v>5</v>
      </c>
      <c r="D47" s="419">
        <f>IF(Risk_NC!D63="","",Risk_NC!D63)</f>
        <v>9</v>
      </c>
      <c r="E47" s="419" t="str">
        <f>IF(Risk_NC!E63="","",Risk_NC!E63)</f>
        <v>K</v>
      </c>
      <c r="F47" s="419">
        <f>IF(Risk_NC!F63="","",Risk_NC!F63)</f>
        <v>8</v>
      </c>
      <c r="G47" s="419">
        <f>IF(Risk_NC!G63="","",Risk_NC!G63)</f>
        <v>0</v>
      </c>
      <c r="H47" s="175" t="str">
        <f>IF(Risk_NC!H63="","",Risk_NC!H63)</f>
        <v/>
      </c>
      <c r="I47" s="417">
        <f t="shared" si="9"/>
        <v>5</v>
      </c>
      <c r="J47" s="174">
        <f t="shared" si="9"/>
        <v>9</v>
      </c>
      <c r="K47" s="174">
        <f t="shared" si="9"/>
        <v>0</v>
      </c>
      <c r="L47" s="174">
        <f t="shared" si="9"/>
        <v>8</v>
      </c>
      <c r="M47" s="174">
        <f t="shared" si="9"/>
        <v>0</v>
      </c>
      <c r="N47" s="175" t="str">
        <f t="shared" si="9"/>
        <v/>
      </c>
      <c r="O47" s="176">
        <f t="shared" si="10"/>
        <v>5</v>
      </c>
      <c r="P47" s="177">
        <f t="shared" si="10"/>
        <v>7</v>
      </c>
      <c r="Q47" s="465">
        <f t="shared" si="11"/>
        <v>5</v>
      </c>
      <c r="R47" s="464">
        <f t="shared" si="12"/>
        <v>7</v>
      </c>
      <c r="S47" s="417" t="str">
        <f t="shared" si="13"/>
        <v>B</v>
      </c>
      <c r="T47" s="167" t="str">
        <f>Risk_NC!Q63</f>
        <v>P</v>
      </c>
      <c r="U47" s="485">
        <f>IF(C47="","",SUM(Risk_NC!I63:K63))</f>
        <v>100</v>
      </c>
      <c r="V47" s="485">
        <f t="shared" si="14"/>
        <v>-100</v>
      </c>
      <c r="W47" s="155">
        <f t="shared" si="27"/>
        <v>2500</v>
      </c>
      <c r="X47" s="179">
        <f t="shared" si="28"/>
        <v>39.238289348582569</v>
      </c>
      <c r="Y47" s="180">
        <f t="shared" si="29"/>
        <v>-965.85413180025603</v>
      </c>
      <c r="Z47" s="158">
        <f>Risk_NC!I63</f>
        <v>100</v>
      </c>
      <c r="AA47" s="423">
        <f>Risk_NC!J63</f>
        <v>0</v>
      </c>
      <c r="AB47" s="159">
        <f>Risk_NC!K63</f>
        <v>0</v>
      </c>
      <c r="AC47" s="421">
        <f t="shared" si="15"/>
        <v>-100</v>
      </c>
      <c r="AD47" s="423">
        <f t="shared" si="16"/>
        <v>0</v>
      </c>
      <c r="AE47" s="159">
        <f t="shared" si="38"/>
        <v>0</v>
      </c>
      <c r="AF47" s="433">
        <f t="shared" si="39"/>
        <v>100</v>
      </c>
      <c r="AG47" s="424">
        <f t="shared" si="17"/>
        <v>-100</v>
      </c>
      <c r="AH47" s="171">
        <f t="shared" si="18"/>
        <v>-100</v>
      </c>
      <c r="AI47" s="434">
        <f t="shared" si="40"/>
        <v>0</v>
      </c>
      <c r="AJ47" s="202">
        <f>CA!$E$5</f>
        <v>0.44624660934359561</v>
      </c>
      <c r="AK47" s="212">
        <f>CA!$E$28</f>
        <v>5.3863715857769889E-2</v>
      </c>
      <c r="AL47" s="213">
        <f>CA!$E$29</f>
        <v>0.4047337067749931</v>
      </c>
      <c r="AM47" s="443">
        <f>CA!$E$6</f>
        <v>9.5155968023640194E-2</v>
      </c>
      <c r="AN47" s="215">
        <f t="shared" si="41"/>
        <v>39.238289348582569</v>
      </c>
      <c r="AO47" s="209">
        <f t="shared" si="19"/>
        <v>1647.5360027699169</v>
      </c>
      <c r="AP47" s="429">
        <f t="shared" si="20"/>
        <v>1044.2720842018357</v>
      </c>
      <c r="AQ47" s="429">
        <f t="shared" si="21"/>
        <v>7846.6942874251909</v>
      </c>
      <c r="AR47" s="451">
        <f t="shared" si="22"/>
        <v>146.50625347586012</v>
      </c>
      <c r="AS47" s="448">
        <f t="shared" si="23"/>
        <v>10685.008627872803</v>
      </c>
      <c r="AT47" s="139"/>
      <c r="AU47" s="59" t="str">
        <f t="shared" si="46"/>
        <v>B</v>
      </c>
      <c r="AV47" s="51" t="str">
        <f t="shared" si="47"/>
        <v>PB</v>
      </c>
      <c r="AW47" s="385" t="str">
        <f>IF(C47="","",IF(LEN(AV47)&lt;2,"",LOOKUP(AV47,'Betting Systems'!$B$4:$B$7,'Betting Systems'!$C$4:$C$7)))</f>
        <v>P</v>
      </c>
      <c r="AX47" s="31">
        <f t="shared" si="49"/>
        <v>1</v>
      </c>
      <c r="AY47" s="51" t="str">
        <f t="shared" si="50"/>
        <v>PPB</v>
      </c>
      <c r="AZ47" s="385" t="str">
        <f>IF($C47="","",IF(LEN(AY47)&lt;3,"",LOOKUP(AY47,'Betting Systems'!$E$4:$E$11,'Betting Systems'!$F$4:$F$11)))</f>
        <v>P</v>
      </c>
      <c r="BA47" s="52">
        <f t="shared" si="34"/>
        <v>1</v>
      </c>
      <c r="BB47" s="126" t="str">
        <f t="shared" si="51"/>
        <v>PPPPB</v>
      </c>
      <c r="BC47" s="123" t="str">
        <f>IF($C47="","",IF(LEN(BB47)&lt;5,"",LOOKUP(BB47,'Betting Systems'!$H$4:$H$35,'Betting Systems'!$I$4:$I$35)))</f>
        <v>P</v>
      </c>
      <c r="BD47" s="125">
        <f t="shared" si="35"/>
        <v>1</v>
      </c>
      <c r="BF47" s="51">
        <f t="shared" si="48"/>
        <v>18</v>
      </c>
      <c r="BG47" s="385">
        <f t="shared" si="48"/>
        <v>16</v>
      </c>
      <c r="BH47" s="385">
        <f t="shared" si="48"/>
        <v>15</v>
      </c>
      <c r="BI47" s="385">
        <f t="shared" si="48"/>
        <v>18</v>
      </c>
      <c r="BJ47" s="385">
        <f t="shared" si="48"/>
        <v>16</v>
      </c>
      <c r="BK47" s="385">
        <f t="shared" si="48"/>
        <v>14</v>
      </c>
      <c r="BL47" s="385">
        <f t="shared" si="48"/>
        <v>18</v>
      </c>
      <c r="BM47" s="385">
        <f t="shared" si="48"/>
        <v>21</v>
      </c>
      <c r="BN47" s="385">
        <f t="shared" si="48"/>
        <v>17</v>
      </c>
      <c r="BO47" s="31">
        <f t="shared" si="48"/>
        <v>63</v>
      </c>
      <c r="BP47" s="475">
        <v>-1.2641508728906424E-2</v>
      </c>
      <c r="BQ47" s="466">
        <v>-1.4129065780006139E-2</v>
      </c>
      <c r="BR47" s="466">
        <v>-0.14614248035561053</v>
      </c>
      <c r="BS47" s="466">
        <v>0.44624271676721761</v>
      </c>
      <c r="BT47" s="466">
        <v>5.3541149017813802E-2</v>
      </c>
      <c r="BU47" s="466">
        <v>0.40534307647830459</v>
      </c>
      <c r="BV47" s="476">
        <v>9.4873057738466396E-2</v>
      </c>
      <c r="BW47" s="339">
        <f t="shared" si="42"/>
        <v>-1.2641508728906423</v>
      </c>
      <c r="BX47" s="343">
        <f t="shared" si="43"/>
        <v>4575.963922070363</v>
      </c>
      <c r="BY47" s="453">
        <f t="shared" si="44"/>
        <v>521.96023502664173</v>
      </c>
      <c r="BZ47" s="453">
        <f t="shared" si="44"/>
        <v>3951.5955736146966</v>
      </c>
      <c r="CA47" s="453">
        <f t="shared" si="45"/>
        <v>0.15161449223286874</v>
      </c>
      <c r="CB47" s="344">
        <f t="shared" si="26"/>
        <v>9049.6713452039348</v>
      </c>
    </row>
    <row r="48" spans="2:80" x14ac:dyDescent="0.25">
      <c r="B48" s="172">
        <v>43</v>
      </c>
      <c r="C48" s="173">
        <f>IF(Risk_NC!C64="","",Risk_NC!C64)</f>
        <v>3</v>
      </c>
      <c r="D48" s="419">
        <f>IF(Risk_NC!D64="","",Risk_NC!D64)</f>
        <v>6</v>
      </c>
      <c r="E48" s="419">
        <f>IF(Risk_NC!E64="","",Risk_NC!E64)</f>
        <v>3</v>
      </c>
      <c r="F48" s="419">
        <f>IF(Risk_NC!F64="","",Risk_NC!F64)</f>
        <v>5</v>
      </c>
      <c r="G48" s="419">
        <f>IF(Risk_NC!G64="","",Risk_NC!G64)</f>
        <v>0</v>
      </c>
      <c r="H48" s="175" t="str">
        <f>IF(Risk_NC!H64="","",Risk_NC!H64)</f>
        <v/>
      </c>
      <c r="I48" s="417">
        <f t="shared" si="9"/>
        <v>3</v>
      </c>
      <c r="J48" s="174">
        <f t="shared" si="9"/>
        <v>6</v>
      </c>
      <c r="K48" s="174">
        <f t="shared" si="9"/>
        <v>3</v>
      </c>
      <c r="L48" s="174">
        <f t="shared" si="9"/>
        <v>5</v>
      </c>
      <c r="M48" s="174">
        <f t="shared" si="9"/>
        <v>0</v>
      </c>
      <c r="N48" s="175" t="str">
        <f t="shared" si="9"/>
        <v/>
      </c>
      <c r="O48" s="176">
        <f t="shared" si="10"/>
        <v>6</v>
      </c>
      <c r="P48" s="177">
        <f t="shared" si="10"/>
        <v>1</v>
      </c>
      <c r="Q48" s="465">
        <f t="shared" si="11"/>
        <v>6</v>
      </c>
      <c r="R48" s="464">
        <f t="shared" si="12"/>
        <v>1</v>
      </c>
      <c r="S48" s="417" t="str">
        <f t="shared" si="13"/>
        <v>P</v>
      </c>
      <c r="T48" s="167" t="str">
        <f>Risk_NC!Q64</f>
        <v>P</v>
      </c>
      <c r="U48" s="485">
        <f>IF(C48="","",SUM(Risk_NC!I64:K64))</f>
        <v>100</v>
      </c>
      <c r="V48" s="485">
        <f t="shared" si="14"/>
        <v>100</v>
      </c>
      <c r="W48" s="155">
        <f t="shared" si="27"/>
        <v>2600</v>
      </c>
      <c r="X48" s="179">
        <f t="shared" si="28"/>
        <v>39.238289348582569</v>
      </c>
      <c r="Y48" s="180">
        <f t="shared" si="29"/>
        <v>-926.61584245167342</v>
      </c>
      <c r="Z48" s="158">
        <f>Risk_NC!I64</f>
        <v>100</v>
      </c>
      <c r="AA48" s="423">
        <f>Risk_NC!J64</f>
        <v>0</v>
      </c>
      <c r="AB48" s="159">
        <f>Risk_NC!K64</f>
        <v>0</v>
      </c>
      <c r="AC48" s="421">
        <f t="shared" si="15"/>
        <v>100</v>
      </c>
      <c r="AD48" s="423">
        <f t="shared" si="16"/>
        <v>0</v>
      </c>
      <c r="AE48" s="159">
        <f t="shared" si="38"/>
        <v>0</v>
      </c>
      <c r="AF48" s="433">
        <f t="shared" si="39"/>
        <v>100</v>
      </c>
      <c r="AG48" s="424">
        <f t="shared" si="17"/>
        <v>-100</v>
      </c>
      <c r="AH48" s="171">
        <f t="shared" si="18"/>
        <v>-100</v>
      </c>
      <c r="AI48" s="434">
        <f t="shared" si="40"/>
        <v>0</v>
      </c>
      <c r="AJ48" s="202">
        <f>CA!$E$5</f>
        <v>0.44624660934359561</v>
      </c>
      <c r="AK48" s="212">
        <f>CA!$E$28</f>
        <v>5.3863715857769889E-2</v>
      </c>
      <c r="AL48" s="213">
        <f>CA!$E$29</f>
        <v>0.4047337067749931</v>
      </c>
      <c r="AM48" s="443">
        <f>CA!$E$6</f>
        <v>9.5155968023640194E-2</v>
      </c>
      <c r="AN48" s="215">
        <f t="shared" si="41"/>
        <v>39.238289348582569</v>
      </c>
      <c r="AO48" s="209">
        <f t="shared" si="19"/>
        <v>1647.5360027699169</v>
      </c>
      <c r="AP48" s="429">
        <f t="shared" si="20"/>
        <v>1044.2720842018357</v>
      </c>
      <c r="AQ48" s="429">
        <f t="shared" si="21"/>
        <v>7846.6942874251909</v>
      </c>
      <c r="AR48" s="451">
        <f t="shared" si="22"/>
        <v>146.50625347586012</v>
      </c>
      <c r="AS48" s="448">
        <f t="shared" si="23"/>
        <v>10685.008627872803</v>
      </c>
      <c r="AT48" s="139"/>
      <c r="AU48" s="59" t="str">
        <f t="shared" si="46"/>
        <v>P</v>
      </c>
      <c r="AV48" s="51" t="str">
        <f t="shared" si="47"/>
        <v>BB</v>
      </c>
      <c r="AW48" s="385" t="str">
        <f>IF(C48="","",IF(LEN(AV48)&lt;2,"",LOOKUP(AV48,'Betting Systems'!$B$4:$B$7,'Betting Systems'!$C$4:$C$7)))</f>
        <v>B</v>
      </c>
      <c r="AX48" s="31">
        <f t="shared" si="49"/>
        <v>0</v>
      </c>
      <c r="AY48" s="51" t="str">
        <f t="shared" si="50"/>
        <v>PBB</v>
      </c>
      <c r="AZ48" s="385" t="str">
        <f>IF($C48="","",IF(LEN(AY48)&lt;3,"",LOOKUP(AY48,'Betting Systems'!$E$4:$E$11,'Betting Systems'!$F$4:$F$11)))</f>
        <v>P</v>
      </c>
      <c r="BA48" s="52">
        <f t="shared" si="34"/>
        <v>1</v>
      </c>
      <c r="BB48" s="126" t="str">
        <f t="shared" si="51"/>
        <v>PPPBB</v>
      </c>
      <c r="BC48" s="123" t="str">
        <f>IF($C48="","",IF(LEN(BB48)&lt;5,"",LOOKUP(BB48,'Betting Systems'!$H$4:$H$35,'Betting Systems'!$I$4:$I$35)))</f>
        <v/>
      </c>
      <c r="BD48" s="125" t="str">
        <f t="shared" si="35"/>
        <v/>
      </c>
      <c r="BF48" s="51">
        <f t="shared" si="48"/>
        <v>18</v>
      </c>
      <c r="BG48" s="385">
        <f t="shared" si="48"/>
        <v>16</v>
      </c>
      <c r="BH48" s="385">
        <f t="shared" si="48"/>
        <v>15</v>
      </c>
      <c r="BI48" s="385">
        <f t="shared" si="48"/>
        <v>18</v>
      </c>
      <c r="BJ48" s="385">
        <f t="shared" si="48"/>
        <v>15</v>
      </c>
      <c r="BK48" s="385">
        <f t="shared" si="48"/>
        <v>14</v>
      </c>
      <c r="BL48" s="385">
        <f t="shared" si="48"/>
        <v>18</v>
      </c>
      <c r="BM48" s="385">
        <f t="shared" si="48"/>
        <v>20</v>
      </c>
      <c r="BN48" s="385">
        <f t="shared" si="48"/>
        <v>16</v>
      </c>
      <c r="BO48" s="31">
        <f t="shared" si="48"/>
        <v>61</v>
      </c>
      <c r="BP48" s="475">
        <v>-1.2640920389117476E-2</v>
      </c>
      <c r="BQ48" s="466">
        <v>-1.4127344487701978E-2</v>
      </c>
      <c r="BR48" s="466">
        <v>-0.14614388215188304</v>
      </c>
      <c r="BS48" s="466">
        <v>0.44624308881469771</v>
      </c>
      <c r="BT48" s="466">
        <v>5.3536529753627597E-2</v>
      </c>
      <c r="BU48" s="466">
        <v>0.40534747945018196</v>
      </c>
      <c r="BV48" s="476">
        <v>9.4872901983328733E-2</v>
      </c>
      <c r="BW48" s="339">
        <f t="shared" si="42"/>
        <v>-1.2640920389117476</v>
      </c>
      <c r="BX48" s="343">
        <f t="shared" si="43"/>
        <v>4575.962419976122</v>
      </c>
      <c r="BY48" s="453">
        <f t="shared" si="44"/>
        <v>521.91582488224458</v>
      </c>
      <c r="BZ48" s="453">
        <f t="shared" si="44"/>
        <v>3951.6432065125673</v>
      </c>
      <c r="CA48" s="453">
        <f t="shared" si="45"/>
        <v>0.15160013130343453</v>
      </c>
      <c r="CB48" s="344">
        <f t="shared" si="26"/>
        <v>9049.6730515022355</v>
      </c>
    </row>
    <row r="49" spans="2:80" x14ac:dyDescent="0.25">
      <c r="B49" s="172">
        <v>44</v>
      </c>
      <c r="C49" s="173">
        <f>IF(Risk_NC!C65="","",Risk_NC!C65)</f>
        <v>5</v>
      </c>
      <c r="D49" s="419">
        <f>IF(Risk_NC!D65="","",Risk_NC!D65)</f>
        <v>6</v>
      </c>
      <c r="E49" s="419">
        <f>IF(Risk_NC!E65="","",Risk_NC!E65)</f>
        <v>8</v>
      </c>
      <c r="F49" s="419">
        <f>IF(Risk_NC!F65="","",Risk_NC!F65)</f>
        <v>4</v>
      </c>
      <c r="G49" s="419">
        <f>IF(Risk_NC!G65="","",Risk_NC!G65)</f>
        <v>2</v>
      </c>
      <c r="H49" s="175">
        <f>IF(Risk_NC!H65="","",Risk_NC!H65)</f>
        <v>3</v>
      </c>
      <c r="I49" s="417">
        <f t="shared" si="9"/>
        <v>5</v>
      </c>
      <c r="J49" s="174">
        <f t="shared" si="9"/>
        <v>6</v>
      </c>
      <c r="K49" s="174">
        <f t="shared" si="9"/>
        <v>8</v>
      </c>
      <c r="L49" s="174">
        <f t="shared" si="9"/>
        <v>4</v>
      </c>
      <c r="M49" s="174">
        <f t="shared" si="9"/>
        <v>2</v>
      </c>
      <c r="N49" s="175">
        <f t="shared" si="9"/>
        <v>3</v>
      </c>
      <c r="O49" s="176">
        <f t="shared" si="10"/>
        <v>3</v>
      </c>
      <c r="P49" s="177">
        <f t="shared" si="10"/>
        <v>0</v>
      </c>
      <c r="Q49" s="465">
        <f t="shared" si="11"/>
        <v>5</v>
      </c>
      <c r="R49" s="464">
        <f t="shared" si="12"/>
        <v>3</v>
      </c>
      <c r="S49" s="417" t="str">
        <f t="shared" si="13"/>
        <v>P</v>
      </c>
      <c r="T49" s="167" t="str">
        <f>Risk_NC!Q65</f>
        <v>P</v>
      </c>
      <c r="U49" s="485">
        <f>IF(C49="","",SUM(Risk_NC!I65:K65))</f>
        <v>100</v>
      </c>
      <c r="V49" s="485">
        <f t="shared" si="14"/>
        <v>100</v>
      </c>
      <c r="W49" s="155">
        <f t="shared" si="27"/>
        <v>2700</v>
      </c>
      <c r="X49" s="179">
        <f t="shared" si="28"/>
        <v>39.238289348582569</v>
      </c>
      <c r="Y49" s="180">
        <f t="shared" si="29"/>
        <v>-887.3775531030908</v>
      </c>
      <c r="Z49" s="158">
        <f>Risk_NC!I65</f>
        <v>100</v>
      </c>
      <c r="AA49" s="423">
        <f>Risk_NC!J65</f>
        <v>0</v>
      </c>
      <c r="AB49" s="159">
        <f>Risk_NC!K65</f>
        <v>0</v>
      </c>
      <c r="AC49" s="421">
        <f t="shared" si="15"/>
        <v>100</v>
      </c>
      <c r="AD49" s="423">
        <f t="shared" si="16"/>
        <v>0</v>
      </c>
      <c r="AE49" s="159">
        <f t="shared" si="38"/>
        <v>0</v>
      </c>
      <c r="AF49" s="433">
        <f t="shared" si="39"/>
        <v>100</v>
      </c>
      <c r="AG49" s="424">
        <f t="shared" si="17"/>
        <v>-100</v>
      </c>
      <c r="AH49" s="171">
        <f t="shared" si="18"/>
        <v>-100</v>
      </c>
      <c r="AI49" s="434">
        <f t="shared" si="40"/>
        <v>0</v>
      </c>
      <c r="AJ49" s="202">
        <f>CA!$E$5</f>
        <v>0.44624660934359561</v>
      </c>
      <c r="AK49" s="212">
        <f>CA!$E$28</f>
        <v>5.3863715857769889E-2</v>
      </c>
      <c r="AL49" s="213">
        <f>CA!$E$29</f>
        <v>0.4047337067749931</v>
      </c>
      <c r="AM49" s="443">
        <f>CA!$E$6</f>
        <v>9.5155968023640194E-2</v>
      </c>
      <c r="AN49" s="215">
        <f t="shared" si="41"/>
        <v>39.238289348582569</v>
      </c>
      <c r="AO49" s="209">
        <f t="shared" si="19"/>
        <v>1647.5360027699169</v>
      </c>
      <c r="AP49" s="429">
        <f t="shared" si="20"/>
        <v>1044.2720842018357</v>
      </c>
      <c r="AQ49" s="429">
        <f t="shared" si="21"/>
        <v>7846.6942874251909</v>
      </c>
      <c r="AR49" s="451">
        <f t="shared" si="22"/>
        <v>146.50625347586012</v>
      </c>
      <c r="AS49" s="448">
        <f t="shared" si="23"/>
        <v>10685.008627872803</v>
      </c>
      <c r="AT49" s="139"/>
      <c r="AU49" s="59" t="str">
        <f t="shared" si="46"/>
        <v>P</v>
      </c>
      <c r="AV49" s="51" t="str">
        <f t="shared" si="47"/>
        <v>BP</v>
      </c>
      <c r="AW49" s="385" t="str">
        <f>IF(C49="","",IF(LEN(AV49)&lt;2,"",LOOKUP(AV49,'Betting Systems'!$B$4:$B$7,'Betting Systems'!$C$4:$C$7)))</f>
        <v>B</v>
      </c>
      <c r="AX49" s="31">
        <f t="shared" si="49"/>
        <v>0</v>
      </c>
      <c r="AY49" s="51" t="str">
        <f t="shared" si="50"/>
        <v>BBP</v>
      </c>
      <c r="AZ49" s="385" t="str">
        <f>IF($C49="","",IF(LEN(AY49)&lt;3,"",LOOKUP(AY49,'Betting Systems'!$E$4:$E$11,'Betting Systems'!$F$4:$F$11)))</f>
        <v>B</v>
      </c>
      <c r="BA49" s="52">
        <f t="shared" si="34"/>
        <v>0</v>
      </c>
      <c r="BB49" s="126" t="str">
        <f t="shared" si="51"/>
        <v>PPBBP</v>
      </c>
      <c r="BC49" s="123" t="str">
        <f>IF($C49="","",IF(LEN(BB49)&lt;5,"",LOOKUP(BB49,'Betting Systems'!$H$4:$H$35,'Betting Systems'!$I$4:$I$35)))</f>
        <v>P</v>
      </c>
      <c r="BD49" s="125">
        <f t="shared" si="35"/>
        <v>1</v>
      </c>
      <c r="BF49" s="51">
        <f t="shared" si="48"/>
        <v>18</v>
      </c>
      <c r="BG49" s="385">
        <f t="shared" si="48"/>
        <v>16</v>
      </c>
      <c r="BH49" s="385">
        <f t="shared" si="48"/>
        <v>13</v>
      </c>
      <c r="BI49" s="385">
        <f t="shared" si="48"/>
        <v>18</v>
      </c>
      <c r="BJ49" s="385">
        <f t="shared" si="48"/>
        <v>14</v>
      </c>
      <c r="BK49" s="385">
        <f t="shared" si="48"/>
        <v>13</v>
      </c>
      <c r="BL49" s="385">
        <f t="shared" si="48"/>
        <v>18</v>
      </c>
      <c r="BM49" s="385">
        <f t="shared" si="48"/>
        <v>20</v>
      </c>
      <c r="BN49" s="385">
        <f t="shared" si="48"/>
        <v>16</v>
      </c>
      <c r="BO49" s="31">
        <f t="shared" si="48"/>
        <v>60</v>
      </c>
      <c r="BP49" s="475">
        <v>-1.2640303280894778E-2</v>
      </c>
      <c r="BQ49" s="466">
        <v>-1.4125449667815822E-2</v>
      </c>
      <c r="BR49" s="466">
        <v>-0.14614788671657006</v>
      </c>
      <c r="BS49" s="466">
        <v>0.44624361984462541</v>
      </c>
      <c r="BT49" s="466">
        <v>5.3531505897409903E-2</v>
      </c>
      <c r="BU49" s="466">
        <v>0.40535241722810461</v>
      </c>
      <c r="BV49" s="476">
        <v>9.487245703169693E-2</v>
      </c>
      <c r="BW49" s="339">
        <f t="shared" si="42"/>
        <v>-1.2640303280894778</v>
      </c>
      <c r="BX49" s="343">
        <f t="shared" si="43"/>
        <v>4575.9622881463583</v>
      </c>
      <c r="BY49" s="453">
        <f t="shared" si="44"/>
        <v>521.86750075869816</v>
      </c>
      <c r="BZ49" s="453">
        <f t="shared" si="44"/>
        <v>3951.6962835070044</v>
      </c>
      <c r="CA49" s="453">
        <f t="shared" si="45"/>
        <v>0.15158461901230191</v>
      </c>
      <c r="CB49" s="344">
        <f t="shared" si="26"/>
        <v>9049.6776570310722</v>
      </c>
    </row>
    <row r="50" spans="2:80" x14ac:dyDescent="0.25">
      <c r="B50" s="172">
        <v>45</v>
      </c>
      <c r="C50" s="173">
        <f>IF(Risk_NC!C66="","",Risk_NC!C66)</f>
        <v>0</v>
      </c>
      <c r="D50" s="419">
        <f>IF(Risk_NC!D66="","",Risk_NC!D66)</f>
        <v>2</v>
      </c>
      <c r="E50" s="419">
        <f>IF(Risk_NC!E66="","",Risk_NC!E66)</f>
        <v>0</v>
      </c>
      <c r="F50" s="419">
        <f>IF(Risk_NC!F66="","",Risk_NC!F66)</f>
        <v>8</v>
      </c>
      <c r="G50" s="419" t="str">
        <f>IF(Risk_NC!G66="","",Risk_NC!G66)</f>
        <v>K</v>
      </c>
      <c r="H50" s="175">
        <f>IF(Risk_NC!H66="","",Risk_NC!H66)</f>
        <v>2</v>
      </c>
      <c r="I50" s="417">
        <f t="shared" si="9"/>
        <v>0</v>
      </c>
      <c r="J50" s="174">
        <f t="shared" si="9"/>
        <v>2</v>
      </c>
      <c r="K50" s="174">
        <f t="shared" si="9"/>
        <v>0</v>
      </c>
      <c r="L50" s="174">
        <f t="shared" si="9"/>
        <v>8</v>
      </c>
      <c r="M50" s="174">
        <f t="shared" si="9"/>
        <v>0</v>
      </c>
      <c r="N50" s="175">
        <f t="shared" si="9"/>
        <v>2</v>
      </c>
      <c r="O50" s="176">
        <f t="shared" si="10"/>
        <v>0</v>
      </c>
      <c r="P50" s="177">
        <f t="shared" si="10"/>
        <v>0</v>
      </c>
      <c r="Q50" s="465">
        <f t="shared" si="11"/>
        <v>0</v>
      </c>
      <c r="R50" s="464">
        <f t="shared" si="12"/>
        <v>2</v>
      </c>
      <c r="S50" s="417" t="str">
        <f t="shared" si="13"/>
        <v>B</v>
      </c>
      <c r="T50" s="167" t="str">
        <f>Risk_NC!Q66</f>
        <v>P</v>
      </c>
      <c r="U50" s="485">
        <f>IF(C50="","",SUM(Risk_NC!I66:K66))</f>
        <v>100</v>
      </c>
      <c r="V50" s="485">
        <f t="shared" si="14"/>
        <v>-100</v>
      </c>
      <c r="W50" s="155">
        <f t="shared" si="27"/>
        <v>2600</v>
      </c>
      <c r="X50" s="179">
        <f t="shared" si="28"/>
        <v>39.238289348582569</v>
      </c>
      <c r="Y50" s="180">
        <f t="shared" si="29"/>
        <v>-848.13926375450819</v>
      </c>
      <c r="Z50" s="158">
        <f>Risk_NC!I66</f>
        <v>100</v>
      </c>
      <c r="AA50" s="423">
        <f>Risk_NC!J66</f>
        <v>0</v>
      </c>
      <c r="AB50" s="159">
        <f>Risk_NC!K66</f>
        <v>0</v>
      </c>
      <c r="AC50" s="421">
        <f t="shared" si="15"/>
        <v>-100</v>
      </c>
      <c r="AD50" s="423">
        <f t="shared" si="16"/>
        <v>0</v>
      </c>
      <c r="AE50" s="159">
        <f t="shared" si="38"/>
        <v>0</v>
      </c>
      <c r="AF50" s="433">
        <f t="shared" si="39"/>
        <v>100</v>
      </c>
      <c r="AG50" s="424">
        <f t="shared" si="17"/>
        <v>-100</v>
      </c>
      <c r="AH50" s="171">
        <f t="shared" si="18"/>
        <v>-100</v>
      </c>
      <c r="AI50" s="434">
        <f t="shared" si="40"/>
        <v>0</v>
      </c>
      <c r="AJ50" s="202">
        <f>CA!$E$5</f>
        <v>0.44624660934359561</v>
      </c>
      <c r="AK50" s="212">
        <f>CA!$E$28</f>
        <v>5.3863715857769889E-2</v>
      </c>
      <c r="AL50" s="213">
        <f>CA!$E$29</f>
        <v>0.4047337067749931</v>
      </c>
      <c r="AM50" s="443">
        <f>CA!$E$6</f>
        <v>9.5155968023640194E-2</v>
      </c>
      <c r="AN50" s="215">
        <f t="shared" si="41"/>
        <v>39.238289348582569</v>
      </c>
      <c r="AO50" s="209">
        <f t="shared" si="19"/>
        <v>1647.5360027699169</v>
      </c>
      <c r="AP50" s="429">
        <f t="shared" si="20"/>
        <v>1044.2720842018357</v>
      </c>
      <c r="AQ50" s="429">
        <f t="shared" si="21"/>
        <v>7846.6942874251909</v>
      </c>
      <c r="AR50" s="451">
        <f t="shared" si="22"/>
        <v>146.50625347586012</v>
      </c>
      <c r="AS50" s="448">
        <f t="shared" si="23"/>
        <v>10685.008627872803</v>
      </c>
      <c r="AT50" s="139"/>
      <c r="AU50" s="59" t="str">
        <f t="shared" si="46"/>
        <v>B</v>
      </c>
      <c r="AV50" s="51" t="str">
        <f t="shared" si="47"/>
        <v>PP</v>
      </c>
      <c r="AW50" s="385" t="str">
        <f>IF(C50="","",IF(LEN(AV50)&lt;2,"",LOOKUP(AV50,'Betting Systems'!$B$4:$B$7,'Betting Systems'!$C$4:$C$7)))</f>
        <v>P</v>
      </c>
      <c r="AX50" s="31">
        <f t="shared" si="49"/>
        <v>1</v>
      </c>
      <c r="AY50" s="51" t="str">
        <f t="shared" si="50"/>
        <v>BPP</v>
      </c>
      <c r="AZ50" s="385" t="str">
        <f>IF($C50="","",IF(LEN(AY50)&lt;3,"",LOOKUP(AY50,'Betting Systems'!$E$4:$E$11,'Betting Systems'!$F$4:$F$11)))</f>
        <v>B</v>
      </c>
      <c r="BA50" s="52">
        <f t="shared" si="34"/>
        <v>0</v>
      </c>
      <c r="BB50" s="126" t="str">
        <f t="shared" si="51"/>
        <v>PBBPP</v>
      </c>
      <c r="BC50" s="123" t="str">
        <f>IF($C50="","",IF(LEN(BB50)&lt;5,"",LOOKUP(BB50,'Betting Systems'!$H$4:$H$35,'Betting Systems'!$I$4:$I$35)))</f>
        <v>B</v>
      </c>
      <c r="BD50" s="125">
        <f t="shared" si="35"/>
        <v>0</v>
      </c>
      <c r="BF50" s="51">
        <f t="shared" si="48"/>
        <v>18</v>
      </c>
      <c r="BG50" s="385">
        <f t="shared" si="48"/>
        <v>15</v>
      </c>
      <c r="BH50" s="385">
        <f t="shared" si="48"/>
        <v>12</v>
      </c>
      <c r="BI50" s="385">
        <f t="shared" si="48"/>
        <v>17</v>
      </c>
      <c r="BJ50" s="385">
        <f t="shared" si="48"/>
        <v>13</v>
      </c>
      <c r="BK50" s="385">
        <f t="shared" si="48"/>
        <v>12</v>
      </c>
      <c r="BL50" s="385">
        <f t="shared" si="48"/>
        <v>18</v>
      </c>
      <c r="BM50" s="385">
        <f t="shared" si="48"/>
        <v>19</v>
      </c>
      <c r="BN50" s="385">
        <f t="shared" si="48"/>
        <v>16</v>
      </c>
      <c r="BO50" s="31">
        <f t="shared" si="48"/>
        <v>60</v>
      </c>
      <c r="BP50" s="475">
        <v>-1.2639711341953432E-2</v>
      </c>
      <c r="BQ50" s="466">
        <v>-1.412356380155437E-2</v>
      </c>
      <c r="BR50" s="466">
        <v>-0.14615417769766295</v>
      </c>
      <c r="BS50" s="466">
        <v>0.44624426531303446</v>
      </c>
      <c r="BT50" s="466">
        <v>5.3526550287006418E-2</v>
      </c>
      <c r="BU50" s="466">
        <v>0.40535742636797689</v>
      </c>
      <c r="BV50" s="476">
        <v>9.4871758033794926E-2</v>
      </c>
      <c r="BW50" s="339">
        <f t="shared" si="42"/>
        <v>-1.2639711341953432</v>
      </c>
      <c r="BX50" s="343">
        <f t="shared" si="43"/>
        <v>4575.9635572759344</v>
      </c>
      <c r="BY50" s="453">
        <f t="shared" si="44"/>
        <v>521.81981522425008</v>
      </c>
      <c r="BZ50" s="453">
        <f t="shared" si="44"/>
        <v>3951.7498548465701</v>
      </c>
      <c r="CA50" s="453">
        <f t="shared" si="45"/>
        <v>0.15156930534913557</v>
      </c>
      <c r="CB50" s="344">
        <f t="shared" si="26"/>
        <v>9049.6847966521036</v>
      </c>
    </row>
    <row r="51" spans="2:80" x14ac:dyDescent="0.25">
      <c r="B51" s="172">
        <v>46</v>
      </c>
      <c r="C51" s="173">
        <f>IF(Risk_NC!C67="","",Risk_NC!C67)</f>
        <v>7</v>
      </c>
      <c r="D51" s="419">
        <f>IF(Risk_NC!D67="","",Risk_NC!D67)</f>
        <v>6</v>
      </c>
      <c r="E51" s="419">
        <f>IF(Risk_NC!E67="","",Risk_NC!E67)</f>
        <v>9</v>
      </c>
      <c r="F51" s="419" t="str">
        <f>IF(Risk_NC!F67="","",Risk_NC!F67)</f>
        <v>Q</v>
      </c>
      <c r="G51" s="419" t="str">
        <f>IF(Risk_NC!G67="","",Risk_NC!G67)</f>
        <v/>
      </c>
      <c r="H51" s="175" t="str">
        <f>IF(Risk_NC!H67="","",Risk_NC!H67)</f>
        <v/>
      </c>
      <c r="I51" s="417">
        <f t="shared" si="9"/>
        <v>7</v>
      </c>
      <c r="J51" s="174">
        <f t="shared" si="9"/>
        <v>6</v>
      </c>
      <c r="K51" s="174">
        <f t="shared" si="9"/>
        <v>9</v>
      </c>
      <c r="L51" s="174">
        <f t="shared" si="9"/>
        <v>0</v>
      </c>
      <c r="M51" s="174" t="str">
        <f t="shared" si="9"/>
        <v/>
      </c>
      <c r="N51" s="175" t="str">
        <f t="shared" si="9"/>
        <v/>
      </c>
      <c r="O51" s="176">
        <f t="shared" si="10"/>
        <v>6</v>
      </c>
      <c r="P51" s="177">
        <f t="shared" si="10"/>
        <v>6</v>
      </c>
      <c r="Q51" s="465">
        <f t="shared" si="11"/>
        <v>6</v>
      </c>
      <c r="R51" s="464">
        <f t="shared" si="12"/>
        <v>6</v>
      </c>
      <c r="S51" s="417" t="str">
        <f t="shared" si="13"/>
        <v>T</v>
      </c>
      <c r="T51" s="167" t="str">
        <f>Risk_NC!Q67</f>
        <v>P</v>
      </c>
      <c r="U51" s="485">
        <f>IF(C51="","",SUM(Risk_NC!I67:K67))</f>
        <v>100</v>
      </c>
      <c r="V51" s="485">
        <f t="shared" si="14"/>
        <v>0</v>
      </c>
      <c r="W51" s="155">
        <f t="shared" si="27"/>
        <v>2600</v>
      </c>
      <c r="X51" s="179">
        <f t="shared" si="28"/>
        <v>39.238289348582569</v>
      </c>
      <c r="Y51" s="180">
        <f t="shared" si="29"/>
        <v>-808.90097440592558</v>
      </c>
      <c r="Z51" s="158">
        <f>Risk_NC!I67</f>
        <v>100</v>
      </c>
      <c r="AA51" s="423">
        <f>Risk_NC!J67</f>
        <v>0</v>
      </c>
      <c r="AB51" s="159">
        <f>Risk_NC!K67</f>
        <v>0</v>
      </c>
      <c r="AC51" s="421">
        <f t="shared" si="15"/>
        <v>0</v>
      </c>
      <c r="AD51" s="423">
        <f t="shared" si="16"/>
        <v>0</v>
      </c>
      <c r="AE51" s="159">
        <f t="shared" si="38"/>
        <v>0</v>
      </c>
      <c r="AF51" s="433">
        <f t="shared" si="39"/>
        <v>100</v>
      </c>
      <c r="AG51" s="424">
        <f t="shared" si="17"/>
        <v>-100</v>
      </c>
      <c r="AH51" s="171">
        <f t="shared" si="18"/>
        <v>-100</v>
      </c>
      <c r="AI51" s="434">
        <f t="shared" si="40"/>
        <v>0</v>
      </c>
      <c r="AJ51" s="202">
        <f>CA!$E$5</f>
        <v>0.44624660934359561</v>
      </c>
      <c r="AK51" s="212">
        <f>CA!$E$28</f>
        <v>5.3863715857769889E-2</v>
      </c>
      <c r="AL51" s="213">
        <f>CA!$E$29</f>
        <v>0.4047337067749931</v>
      </c>
      <c r="AM51" s="443">
        <f>CA!$E$6</f>
        <v>9.5155968023640194E-2</v>
      </c>
      <c r="AN51" s="215">
        <f t="shared" si="41"/>
        <v>39.238289348582569</v>
      </c>
      <c r="AO51" s="209">
        <f t="shared" si="19"/>
        <v>1647.5360027699169</v>
      </c>
      <c r="AP51" s="429">
        <f t="shared" si="20"/>
        <v>1044.2720842018357</v>
      </c>
      <c r="AQ51" s="429">
        <f t="shared" si="21"/>
        <v>7846.6942874251909</v>
      </c>
      <c r="AR51" s="451">
        <f t="shared" si="22"/>
        <v>146.50625347586012</v>
      </c>
      <c r="AS51" s="448">
        <f t="shared" si="23"/>
        <v>10685.008627872803</v>
      </c>
      <c r="AT51" s="139"/>
      <c r="AU51" s="59" t="str">
        <f t="shared" si="46"/>
        <v>B</v>
      </c>
      <c r="AV51" s="51" t="str">
        <f t="shared" si="47"/>
        <v>PB</v>
      </c>
      <c r="AW51" s="385" t="str">
        <f>IF(C51="","",IF(LEN(AV51)&lt;2,"",LOOKUP(AV51,'Betting Systems'!$B$4:$B$7,'Betting Systems'!$C$4:$C$7)))</f>
        <v>P</v>
      </c>
      <c r="AX51" s="31">
        <f t="shared" si="49"/>
        <v>1</v>
      </c>
      <c r="AY51" s="51" t="str">
        <f t="shared" si="50"/>
        <v>PPB</v>
      </c>
      <c r="AZ51" s="385" t="str">
        <f>IF($C51="","",IF(LEN(AY51)&lt;3,"",LOOKUP(AY51,'Betting Systems'!$E$4:$E$11,'Betting Systems'!$F$4:$F$11)))</f>
        <v>P</v>
      </c>
      <c r="BA51" s="52">
        <f t="shared" si="34"/>
        <v>1</v>
      </c>
      <c r="BB51" s="126" t="str">
        <f t="shared" si="51"/>
        <v>BBPPB</v>
      </c>
      <c r="BC51" s="123" t="str">
        <f>IF($C51="","",IF(LEN(BB51)&lt;5,"",LOOKUP(BB51,'Betting Systems'!$H$4:$H$35,'Betting Systems'!$I$4:$I$35)))</f>
        <v>B</v>
      </c>
      <c r="BD51" s="125">
        <f t="shared" si="35"/>
        <v>0</v>
      </c>
      <c r="BF51" s="51">
        <f t="shared" si="48"/>
        <v>18</v>
      </c>
      <c r="BG51" s="385">
        <f t="shared" si="48"/>
        <v>13</v>
      </c>
      <c r="BH51" s="385">
        <f t="shared" si="48"/>
        <v>12</v>
      </c>
      <c r="BI51" s="385">
        <f t="shared" si="48"/>
        <v>17</v>
      </c>
      <c r="BJ51" s="385">
        <f t="shared" si="48"/>
        <v>13</v>
      </c>
      <c r="BK51" s="385">
        <f t="shared" si="48"/>
        <v>12</v>
      </c>
      <c r="BL51" s="385">
        <f t="shared" si="48"/>
        <v>18</v>
      </c>
      <c r="BM51" s="385">
        <f t="shared" si="48"/>
        <v>18</v>
      </c>
      <c r="BN51" s="385">
        <f t="shared" si="48"/>
        <v>16</v>
      </c>
      <c r="BO51" s="31">
        <f t="shared" si="48"/>
        <v>57</v>
      </c>
      <c r="BP51" s="475">
        <v>-1.2639444941299996E-2</v>
      </c>
      <c r="BQ51" s="466">
        <v>-1.4121751490714584E-2</v>
      </c>
      <c r="BR51" s="466">
        <v>-0.14615689043537022</v>
      </c>
      <c r="BS51" s="466">
        <v>0.44624454922116896</v>
      </c>
      <c r="BT51" s="466">
        <v>5.3522392864016569E-2</v>
      </c>
      <c r="BU51" s="466">
        <v>0.40536160129844606</v>
      </c>
      <c r="BV51" s="476">
        <v>9.4871456618533453E-2</v>
      </c>
      <c r="BW51" s="339">
        <f t="shared" si="42"/>
        <v>-1.2639444941299995</v>
      </c>
      <c r="BX51" s="343">
        <f t="shared" si="43"/>
        <v>4575.9640609325843</v>
      </c>
      <c r="BY51" s="453">
        <f t="shared" si="44"/>
        <v>521.77956688849258</v>
      </c>
      <c r="BZ51" s="453">
        <f t="shared" si="44"/>
        <v>3951.7926878962103</v>
      </c>
      <c r="CA51" s="453">
        <f t="shared" si="45"/>
        <v>0.15156243479321282</v>
      </c>
      <c r="CB51" s="344">
        <f t="shared" si="26"/>
        <v>9049.6878781520809</v>
      </c>
    </row>
    <row r="52" spans="2:80" x14ac:dyDescent="0.25">
      <c r="B52" s="172">
        <v>47</v>
      </c>
      <c r="C52" s="173" t="str">
        <f>IF(Risk_NC!C68="","",Risk_NC!C68)</f>
        <v>K</v>
      </c>
      <c r="D52" s="419">
        <f>IF(Risk_NC!D68="","",Risk_NC!D68)</f>
        <v>5</v>
      </c>
      <c r="E52" s="419">
        <f>IF(Risk_NC!E68="","",Risk_NC!E68)</f>
        <v>5</v>
      </c>
      <c r="F52" s="419">
        <f>IF(Risk_NC!F68="","",Risk_NC!F68)</f>
        <v>1</v>
      </c>
      <c r="G52" s="419">
        <f>IF(Risk_NC!G68="","",Risk_NC!G68)</f>
        <v>7</v>
      </c>
      <c r="H52" s="175">
        <f>IF(Risk_NC!H68="","",Risk_NC!H68)</f>
        <v>1</v>
      </c>
      <c r="I52" s="417">
        <f t="shared" si="9"/>
        <v>0</v>
      </c>
      <c r="J52" s="174">
        <f t="shared" si="9"/>
        <v>5</v>
      </c>
      <c r="K52" s="174">
        <f t="shared" si="9"/>
        <v>5</v>
      </c>
      <c r="L52" s="174">
        <f t="shared" si="9"/>
        <v>1</v>
      </c>
      <c r="M52" s="174">
        <f t="shared" si="9"/>
        <v>7</v>
      </c>
      <c r="N52" s="175">
        <f t="shared" si="9"/>
        <v>1</v>
      </c>
      <c r="O52" s="176">
        <f t="shared" si="10"/>
        <v>5</v>
      </c>
      <c r="P52" s="177">
        <f t="shared" si="10"/>
        <v>6</v>
      </c>
      <c r="Q52" s="465">
        <f t="shared" si="11"/>
        <v>2</v>
      </c>
      <c r="R52" s="464">
        <f t="shared" si="12"/>
        <v>7</v>
      </c>
      <c r="S52" s="417" t="str">
        <f t="shared" si="13"/>
        <v>B</v>
      </c>
      <c r="T52" s="167" t="str">
        <f>Risk_NC!Q68</f>
        <v>B</v>
      </c>
      <c r="U52" s="485">
        <f>IF(C52="","",SUM(Risk_NC!I68:K68))</f>
        <v>100</v>
      </c>
      <c r="V52" s="485">
        <f t="shared" si="14"/>
        <v>100</v>
      </c>
      <c r="W52" s="155">
        <f t="shared" si="27"/>
        <v>2700</v>
      </c>
      <c r="X52" s="179">
        <f t="shared" si="28"/>
        <v>-41.931475141471068</v>
      </c>
      <c r="Y52" s="180">
        <f t="shared" si="29"/>
        <v>-850.83244954739666</v>
      </c>
      <c r="Z52" s="158">
        <f>Risk_NC!I68</f>
        <v>0</v>
      </c>
      <c r="AA52" s="423">
        <f>Risk_NC!J68</f>
        <v>100</v>
      </c>
      <c r="AB52" s="159">
        <f>Risk_NC!K68</f>
        <v>0</v>
      </c>
      <c r="AC52" s="421">
        <f t="shared" si="15"/>
        <v>0</v>
      </c>
      <c r="AD52" s="423">
        <f t="shared" si="16"/>
        <v>100</v>
      </c>
      <c r="AE52" s="159">
        <f t="shared" si="38"/>
        <v>0</v>
      </c>
      <c r="AF52" s="433">
        <f t="shared" si="39"/>
        <v>-100</v>
      </c>
      <c r="AG52" s="424">
        <f t="shared" si="17"/>
        <v>50</v>
      </c>
      <c r="AH52" s="171">
        <f t="shared" si="18"/>
        <v>100</v>
      </c>
      <c r="AI52" s="434">
        <f t="shared" si="40"/>
        <v>0</v>
      </c>
      <c r="AJ52" s="202">
        <f>CA!$E$5</f>
        <v>0.44624660934359561</v>
      </c>
      <c r="AK52" s="212">
        <f>CA!$E$28</f>
        <v>5.3863715857769889E-2</v>
      </c>
      <c r="AL52" s="213">
        <f>CA!$E$29</f>
        <v>0.4047337067749931</v>
      </c>
      <c r="AM52" s="443">
        <f>CA!$E$6</f>
        <v>9.5155968023640194E-2</v>
      </c>
      <c r="AN52" s="215">
        <f t="shared" si="41"/>
        <v>-41.931475141471068</v>
      </c>
      <c r="AO52" s="209">
        <f t="shared" si="19"/>
        <v>1504.722851602347</v>
      </c>
      <c r="AP52" s="429">
        <f t="shared" si="20"/>
        <v>455.22359930000238</v>
      </c>
      <c r="AQ52" s="429">
        <f t="shared" si="21"/>
        <v>8153.1758170217008</v>
      </c>
      <c r="AR52" s="451">
        <f t="shared" si="22"/>
        <v>167.3078482766677</v>
      </c>
      <c r="AS52" s="448">
        <f t="shared" si="23"/>
        <v>10280.430116200718</v>
      </c>
      <c r="AT52" s="139"/>
      <c r="AU52" s="59" t="str">
        <f t="shared" si="46"/>
        <v>B</v>
      </c>
      <c r="AV52" s="51" t="str">
        <f t="shared" si="47"/>
        <v>BB</v>
      </c>
      <c r="AW52" s="385" t="str">
        <f>IF(C52="","",IF(LEN(AV52)&lt;2,"",LOOKUP(AV52,'Betting Systems'!$B$4:$B$7,'Betting Systems'!$C$4:$C$7)))</f>
        <v>B</v>
      </c>
      <c r="AX52" s="31">
        <f t="shared" si="49"/>
        <v>1</v>
      </c>
      <c r="AY52" s="51" t="str">
        <f t="shared" si="50"/>
        <v>PBB</v>
      </c>
      <c r="AZ52" s="385" t="str">
        <f>IF($C52="","",IF(LEN(AY52)&lt;3,"",LOOKUP(AY52,'Betting Systems'!$E$4:$E$11,'Betting Systems'!$F$4:$F$11)))</f>
        <v>P</v>
      </c>
      <c r="BA52" s="52">
        <f t="shared" si="34"/>
        <v>0</v>
      </c>
      <c r="BB52" s="126" t="str">
        <f t="shared" si="51"/>
        <v>BPPBB</v>
      </c>
      <c r="BC52" s="123" t="str">
        <f>IF($C52="","",IF(LEN(BB52)&lt;5,"",LOOKUP(BB52,'Betting Systems'!$H$4:$H$35,'Betting Systems'!$I$4:$I$35)))</f>
        <v/>
      </c>
      <c r="BD52" s="125" t="str">
        <f t="shared" si="35"/>
        <v/>
      </c>
      <c r="BF52" s="51">
        <f t="shared" si="48"/>
        <v>18</v>
      </c>
      <c r="BG52" s="385">
        <f t="shared" si="48"/>
        <v>13</v>
      </c>
      <c r="BH52" s="385">
        <f t="shared" si="48"/>
        <v>12</v>
      </c>
      <c r="BI52" s="385">
        <f t="shared" si="48"/>
        <v>17</v>
      </c>
      <c r="BJ52" s="385">
        <f t="shared" si="48"/>
        <v>13</v>
      </c>
      <c r="BK52" s="385">
        <f t="shared" si="48"/>
        <v>11</v>
      </c>
      <c r="BL52" s="385">
        <f t="shared" si="48"/>
        <v>17</v>
      </c>
      <c r="BM52" s="385">
        <f t="shared" si="48"/>
        <v>18</v>
      </c>
      <c r="BN52" s="385">
        <f t="shared" si="48"/>
        <v>15</v>
      </c>
      <c r="BO52" s="31">
        <f t="shared" si="48"/>
        <v>56</v>
      </c>
      <c r="BP52" s="475">
        <v>-1.2638901469665351E-2</v>
      </c>
      <c r="BQ52" s="466">
        <v>-1.412040533895878E-2</v>
      </c>
      <c r="BR52" s="466">
        <v>-0.14616176811103671</v>
      </c>
      <c r="BS52" s="466">
        <v>0.44624509193886414</v>
      </c>
      <c r="BT52" s="466">
        <v>5.3518613617219435E-2</v>
      </c>
      <c r="BU52" s="466">
        <v>0.40536537979129561</v>
      </c>
      <c r="BV52" s="476">
        <v>9.4870914654544614E-2</v>
      </c>
      <c r="BW52" s="339">
        <f t="shared" si="42"/>
        <v>-1.4120405338958779</v>
      </c>
      <c r="BX52" s="343">
        <f t="shared" si="43"/>
        <v>4337.3174373706634</v>
      </c>
      <c r="BY52" s="453">
        <f t="shared" si="44"/>
        <v>141.4602877586205</v>
      </c>
      <c r="BZ52" s="453">
        <f t="shared" si="44"/>
        <v>4168.9405085693215</v>
      </c>
      <c r="CA52" s="453">
        <f t="shared" si="45"/>
        <v>0.18915917668036369</v>
      </c>
      <c r="CB52" s="344">
        <f t="shared" si="26"/>
        <v>8647.9073928752841</v>
      </c>
    </row>
    <row r="53" spans="2:80" x14ac:dyDescent="0.25">
      <c r="B53" s="172">
        <v>48</v>
      </c>
      <c r="C53" s="173">
        <f>IF(Risk_NC!C69="","",Risk_NC!C69)</f>
        <v>9</v>
      </c>
      <c r="D53" s="419">
        <f>IF(Risk_NC!D69="","",Risk_NC!D69)</f>
        <v>1</v>
      </c>
      <c r="E53" s="419">
        <f>IF(Risk_NC!E69="","",Risk_NC!E69)</f>
        <v>2</v>
      </c>
      <c r="F53" s="419" t="str">
        <f>IF(Risk_NC!F69="","",Risk_NC!F69)</f>
        <v>J</v>
      </c>
      <c r="G53" s="419" t="str">
        <f>IF(Risk_NC!G69="","",Risk_NC!G69)</f>
        <v>J</v>
      </c>
      <c r="H53" s="175" t="str">
        <f>IF(Risk_NC!H69="","",Risk_NC!H69)</f>
        <v>K</v>
      </c>
      <c r="I53" s="417">
        <f t="shared" si="9"/>
        <v>9</v>
      </c>
      <c r="J53" s="174">
        <f t="shared" si="9"/>
        <v>1</v>
      </c>
      <c r="K53" s="174">
        <f t="shared" si="9"/>
        <v>2</v>
      </c>
      <c r="L53" s="174">
        <f t="shared" si="9"/>
        <v>0</v>
      </c>
      <c r="M53" s="174">
        <f t="shared" si="9"/>
        <v>0</v>
      </c>
      <c r="N53" s="175">
        <f t="shared" si="9"/>
        <v>0</v>
      </c>
      <c r="O53" s="176">
        <f t="shared" si="10"/>
        <v>1</v>
      </c>
      <c r="P53" s="177">
        <f t="shared" si="10"/>
        <v>1</v>
      </c>
      <c r="Q53" s="465">
        <f t="shared" si="11"/>
        <v>1</v>
      </c>
      <c r="R53" s="464">
        <f t="shared" si="12"/>
        <v>1</v>
      </c>
      <c r="S53" s="417" t="str">
        <f t="shared" si="13"/>
        <v>T</v>
      </c>
      <c r="T53" s="167" t="str">
        <f>Risk_NC!Q69</f>
        <v>B</v>
      </c>
      <c r="U53" s="485">
        <f>IF(C53="","",SUM(Risk_NC!I69:K69))</f>
        <v>100</v>
      </c>
      <c r="V53" s="485">
        <f t="shared" si="14"/>
        <v>0</v>
      </c>
      <c r="W53" s="155">
        <f t="shared" si="27"/>
        <v>2700</v>
      </c>
      <c r="X53" s="179">
        <f t="shared" si="28"/>
        <v>-41.931475141471068</v>
      </c>
      <c r="Y53" s="180">
        <f t="shared" si="29"/>
        <v>-892.76392468886775</v>
      </c>
      <c r="Z53" s="158">
        <f>Risk_NC!I69</f>
        <v>0</v>
      </c>
      <c r="AA53" s="423">
        <f>Risk_NC!J69</f>
        <v>100</v>
      </c>
      <c r="AB53" s="159">
        <f>Risk_NC!K69</f>
        <v>0</v>
      </c>
      <c r="AC53" s="421">
        <f t="shared" si="15"/>
        <v>0</v>
      </c>
      <c r="AD53" s="423">
        <f t="shared" si="16"/>
        <v>0</v>
      </c>
      <c r="AE53" s="159">
        <f t="shared" si="38"/>
        <v>0</v>
      </c>
      <c r="AF53" s="433">
        <f t="shared" si="39"/>
        <v>-100</v>
      </c>
      <c r="AG53" s="424">
        <f t="shared" si="17"/>
        <v>50</v>
      </c>
      <c r="AH53" s="171">
        <f t="shared" si="18"/>
        <v>100</v>
      </c>
      <c r="AI53" s="434">
        <f t="shared" si="40"/>
        <v>0</v>
      </c>
      <c r="AJ53" s="202">
        <f>CA!$E$5</f>
        <v>0.44624660934359561</v>
      </c>
      <c r="AK53" s="212">
        <f>CA!$E$28</f>
        <v>5.3863715857769889E-2</v>
      </c>
      <c r="AL53" s="213">
        <f>CA!$E$29</f>
        <v>0.4047337067749931</v>
      </c>
      <c r="AM53" s="443">
        <f>CA!$E$6</f>
        <v>9.5155968023640194E-2</v>
      </c>
      <c r="AN53" s="215">
        <f t="shared" si="41"/>
        <v>-41.931475141471068</v>
      </c>
      <c r="AO53" s="209">
        <f t="shared" si="19"/>
        <v>1504.722851602347</v>
      </c>
      <c r="AP53" s="429">
        <f t="shared" si="20"/>
        <v>455.22359930000238</v>
      </c>
      <c r="AQ53" s="429">
        <f t="shared" si="21"/>
        <v>8153.1758170217008</v>
      </c>
      <c r="AR53" s="451">
        <f t="shared" si="22"/>
        <v>167.3078482766677</v>
      </c>
      <c r="AS53" s="448">
        <f t="shared" si="23"/>
        <v>10280.430116200718</v>
      </c>
      <c r="AT53" s="139"/>
      <c r="AU53" s="59" t="str">
        <f t="shared" si="46"/>
        <v>B</v>
      </c>
      <c r="AV53" s="51" t="str">
        <f t="shared" si="47"/>
        <v>BB</v>
      </c>
      <c r="AW53" s="385" t="str">
        <f>IF(C53="","",IF(LEN(AV53)&lt;2,"",LOOKUP(AV53,'Betting Systems'!$B$4:$B$7,'Betting Systems'!$C$4:$C$7)))</f>
        <v>B</v>
      </c>
      <c r="AX53" s="31">
        <f t="shared" si="49"/>
        <v>1</v>
      </c>
      <c r="AY53" s="51" t="str">
        <f t="shared" si="50"/>
        <v>BBB</v>
      </c>
      <c r="AZ53" s="385" t="str">
        <f>IF($C53="","",IF(LEN(AY53)&lt;3,"",LOOKUP(AY53,'Betting Systems'!$E$4:$E$11,'Betting Systems'!$F$4:$F$11)))</f>
        <v>B</v>
      </c>
      <c r="BA53" s="52">
        <f t="shared" si="34"/>
        <v>1</v>
      </c>
      <c r="BB53" s="126" t="str">
        <f t="shared" si="51"/>
        <v>PPBBB</v>
      </c>
      <c r="BC53" s="123" t="str">
        <f>IF($C53="","",IF(LEN(BB53)&lt;5,"",LOOKUP(BB53,'Betting Systems'!$H$4:$H$35,'Betting Systems'!$I$4:$I$35)))</f>
        <v>P</v>
      </c>
      <c r="BD53" s="125">
        <f t="shared" si="35"/>
        <v>0</v>
      </c>
      <c r="BF53" s="51">
        <f t="shared" si="48"/>
        <v>16</v>
      </c>
      <c r="BG53" s="385">
        <f t="shared" si="48"/>
        <v>13</v>
      </c>
      <c r="BH53" s="385">
        <f t="shared" si="48"/>
        <v>12</v>
      </c>
      <c r="BI53" s="385">
        <f t="shared" si="48"/>
        <v>17</v>
      </c>
      <c r="BJ53" s="385">
        <f t="shared" si="48"/>
        <v>11</v>
      </c>
      <c r="BK53" s="385">
        <f t="shared" si="48"/>
        <v>11</v>
      </c>
      <c r="BL53" s="385">
        <f t="shared" si="48"/>
        <v>16</v>
      </c>
      <c r="BM53" s="385">
        <f t="shared" si="48"/>
        <v>18</v>
      </c>
      <c r="BN53" s="385">
        <f t="shared" si="48"/>
        <v>15</v>
      </c>
      <c r="BO53" s="31">
        <f t="shared" si="48"/>
        <v>55</v>
      </c>
      <c r="BP53" s="475">
        <v>-1.2638293294626761E-2</v>
      </c>
      <c r="BQ53" s="466">
        <v>-1.4119503942951223E-2</v>
      </c>
      <c r="BR53" s="466">
        <v>-0.14616667035479577</v>
      </c>
      <c r="BS53" s="466">
        <v>0.44624566837323065</v>
      </c>
      <c r="BT53" s="466">
        <v>5.3515594475124148E-2</v>
      </c>
      <c r="BU53" s="466">
        <v>0.40536836719271735</v>
      </c>
      <c r="BV53" s="476">
        <v>9.487036996078653E-2</v>
      </c>
      <c r="BW53" s="339">
        <f t="shared" si="42"/>
        <v>-1.4119503942951224</v>
      </c>
      <c r="BX53" s="343">
        <f t="shared" si="43"/>
        <v>4337.3309713618364</v>
      </c>
      <c r="BY53" s="453">
        <f t="shared" si="44"/>
        <v>141.45181155852936</v>
      </c>
      <c r="BZ53" s="453">
        <f t="shared" si="44"/>
        <v>4168.9638210699168</v>
      </c>
      <c r="CA53" s="453">
        <f t="shared" si="45"/>
        <v>0.18913394106146364</v>
      </c>
      <c r="CB53" s="344">
        <f t="shared" si="26"/>
        <v>8647.9357379313442</v>
      </c>
    </row>
    <row r="54" spans="2:80" x14ac:dyDescent="0.25">
      <c r="B54" s="172">
        <v>49</v>
      </c>
      <c r="C54" s="173" t="str">
        <f>IF(Risk_NC!C70="","",Risk_NC!C70)</f>
        <v>K</v>
      </c>
      <c r="D54" s="419" t="str">
        <f>IF(Risk_NC!D70="","",Risk_NC!D70)</f>
        <v>Q</v>
      </c>
      <c r="E54" s="419">
        <f>IF(Risk_NC!E70="","",Risk_NC!E70)</f>
        <v>9</v>
      </c>
      <c r="F54" s="419">
        <f>IF(Risk_NC!F70="","",Risk_NC!F70)</f>
        <v>9</v>
      </c>
      <c r="G54" s="419" t="str">
        <f>IF(Risk_NC!G70="","",Risk_NC!G70)</f>
        <v/>
      </c>
      <c r="H54" s="175" t="str">
        <f>IF(Risk_NC!H70="","",Risk_NC!H70)</f>
        <v/>
      </c>
      <c r="I54" s="417">
        <f t="shared" si="9"/>
        <v>0</v>
      </c>
      <c r="J54" s="174">
        <f t="shared" si="9"/>
        <v>0</v>
      </c>
      <c r="K54" s="174">
        <f t="shared" si="9"/>
        <v>9</v>
      </c>
      <c r="L54" s="174">
        <f t="shared" si="9"/>
        <v>9</v>
      </c>
      <c r="M54" s="174" t="str">
        <f t="shared" si="9"/>
        <v/>
      </c>
      <c r="N54" s="175" t="str">
        <f t="shared" si="9"/>
        <v/>
      </c>
      <c r="O54" s="176">
        <f t="shared" si="10"/>
        <v>9</v>
      </c>
      <c r="P54" s="177">
        <f t="shared" si="10"/>
        <v>9</v>
      </c>
      <c r="Q54" s="465">
        <f t="shared" si="11"/>
        <v>9</v>
      </c>
      <c r="R54" s="464">
        <f t="shared" si="12"/>
        <v>9</v>
      </c>
      <c r="S54" s="417" t="str">
        <f t="shared" si="13"/>
        <v>T</v>
      </c>
      <c r="T54" s="167" t="str">
        <f>Risk_NC!Q70</f>
        <v>T</v>
      </c>
      <c r="U54" s="485">
        <f>IF(C54="","",SUM(Risk_NC!I70:K70))</f>
        <v>100</v>
      </c>
      <c r="V54" s="485">
        <f t="shared" si="14"/>
        <v>800</v>
      </c>
      <c r="W54" s="155">
        <f t="shared" si="27"/>
        <v>3500</v>
      </c>
      <c r="X54" s="179">
        <f t="shared" si="28"/>
        <v>26.113741898775601</v>
      </c>
      <c r="Y54" s="180">
        <f t="shared" si="29"/>
        <v>-866.65018279009212</v>
      </c>
      <c r="Z54" s="158">
        <f>Risk_NC!I70</f>
        <v>0</v>
      </c>
      <c r="AA54" s="423">
        <f>Risk_NC!J70</f>
        <v>0</v>
      </c>
      <c r="AB54" s="159">
        <f>Risk_NC!K70</f>
        <v>100</v>
      </c>
      <c r="AC54" s="421">
        <f t="shared" si="15"/>
        <v>0</v>
      </c>
      <c r="AD54" s="423">
        <f t="shared" si="16"/>
        <v>0</v>
      </c>
      <c r="AE54" s="159">
        <f t="shared" si="38"/>
        <v>800</v>
      </c>
      <c r="AF54" s="433">
        <f t="shared" si="39"/>
        <v>-100</v>
      </c>
      <c r="AG54" s="424">
        <f t="shared" si="17"/>
        <v>-100</v>
      </c>
      <c r="AH54" s="171">
        <f t="shared" si="18"/>
        <v>-100</v>
      </c>
      <c r="AI54" s="434">
        <f t="shared" si="40"/>
        <v>800</v>
      </c>
      <c r="AJ54" s="202">
        <f>CA!$E$5</f>
        <v>0.44624660934359561</v>
      </c>
      <c r="AK54" s="212">
        <f>CA!$E$28</f>
        <v>5.3863715857769889E-2</v>
      </c>
      <c r="AL54" s="213">
        <f>CA!$E$29</f>
        <v>0.4047337067749931</v>
      </c>
      <c r="AM54" s="443">
        <f>CA!$E$6</f>
        <v>9.5155968023640194E-2</v>
      </c>
      <c r="AN54" s="215">
        <f t="shared" si="41"/>
        <v>26.113741898775601</v>
      </c>
      <c r="AO54" s="209">
        <f t="shared" si="19"/>
        <v>7097.407691169843</v>
      </c>
      <c r="AP54" s="429">
        <f t="shared" si="20"/>
        <v>856.68494325649851</v>
      </c>
      <c r="AQ54" s="429">
        <f t="shared" si="21"/>
        <v>6437.1584303259924</v>
      </c>
      <c r="AR54" s="451">
        <f t="shared" si="22"/>
        <v>56988.903585476481</v>
      </c>
      <c r="AS54" s="448">
        <f t="shared" si="23"/>
        <v>71380.154650228811</v>
      </c>
      <c r="AT54" s="139"/>
      <c r="AU54" s="59" t="str">
        <f t="shared" si="46"/>
        <v>B</v>
      </c>
      <c r="AV54" s="51" t="str">
        <f t="shared" si="47"/>
        <v>BB</v>
      </c>
      <c r="AW54" s="385" t="str">
        <f>IF(C54="","",IF(LEN(AV54)&lt;2,"",LOOKUP(AV54,'Betting Systems'!$B$4:$B$7,'Betting Systems'!$C$4:$C$7)))</f>
        <v>B</v>
      </c>
      <c r="AX54" s="31">
        <f t="shared" si="49"/>
        <v>0</v>
      </c>
      <c r="AY54" s="51" t="str">
        <f t="shared" si="50"/>
        <v>BBB</v>
      </c>
      <c r="AZ54" s="385" t="str">
        <f>IF($C54="","",IF(LEN(AY54)&lt;3,"",LOOKUP(AY54,'Betting Systems'!$E$4:$E$11,'Betting Systems'!$F$4:$F$11)))</f>
        <v>B</v>
      </c>
      <c r="BA54" s="52">
        <f t="shared" si="34"/>
        <v>0</v>
      </c>
      <c r="BB54" s="126" t="str">
        <f t="shared" si="51"/>
        <v>PBBBB</v>
      </c>
      <c r="BC54" s="123" t="str">
        <f>IF($C54="","",IF(LEN(BB54)&lt;5,"",LOOKUP(BB54,'Betting Systems'!$H$4:$H$35,'Betting Systems'!$I$4:$I$35)))</f>
        <v>B</v>
      </c>
      <c r="BD54" s="125">
        <f t="shared" si="35"/>
        <v>0</v>
      </c>
      <c r="BF54" s="51">
        <f t="shared" si="48"/>
        <v>15</v>
      </c>
      <c r="BG54" s="385">
        <f t="shared" si="48"/>
        <v>12</v>
      </c>
      <c r="BH54" s="385">
        <f t="shared" si="48"/>
        <v>12</v>
      </c>
      <c r="BI54" s="385">
        <f t="shared" si="48"/>
        <v>17</v>
      </c>
      <c r="BJ54" s="385">
        <f t="shared" si="48"/>
        <v>11</v>
      </c>
      <c r="BK54" s="385">
        <f t="shared" si="48"/>
        <v>11</v>
      </c>
      <c r="BL54" s="385">
        <f t="shared" si="48"/>
        <v>16</v>
      </c>
      <c r="BM54" s="385">
        <f t="shared" si="48"/>
        <v>18</v>
      </c>
      <c r="BN54" s="385">
        <f t="shared" si="48"/>
        <v>14</v>
      </c>
      <c r="BO54" s="31">
        <f t="shared" si="48"/>
        <v>52</v>
      </c>
      <c r="BP54" s="475">
        <v>-1.2637965641363219E-2</v>
      </c>
      <c r="BQ54" s="466">
        <v>-1.4118586657058658E-2</v>
      </c>
      <c r="BR54" s="466">
        <v>-0.1461687262092905</v>
      </c>
      <c r="BS54" s="466">
        <v>0.44624594641401366</v>
      </c>
      <c r="BT54" s="466">
        <v>5.3513104596811682E-2</v>
      </c>
      <c r="BU54" s="466">
        <v>0.40537080745854914</v>
      </c>
      <c r="BV54" s="476">
        <v>9.4870141532512511E-2</v>
      </c>
      <c r="BW54" s="339">
        <f t="shared" si="42"/>
        <v>-14.616872620929049</v>
      </c>
      <c r="BX54" s="343">
        <f t="shared" si="43"/>
        <v>3253.2572025394056</v>
      </c>
      <c r="BY54" s="453">
        <f t="shared" si="44"/>
        <v>390.12543275475474</v>
      </c>
      <c r="BZ54" s="453">
        <f t="shared" si="44"/>
        <v>2955.26605823825</v>
      </c>
      <c r="CA54" s="453">
        <f t="shared" si="45"/>
        <v>62955.88750675333</v>
      </c>
      <c r="CB54" s="344">
        <f t="shared" si="26"/>
        <v>69554.536200285744</v>
      </c>
    </row>
    <row r="55" spans="2:80" x14ac:dyDescent="0.25">
      <c r="B55" s="172">
        <v>50</v>
      </c>
      <c r="C55" s="173">
        <f>IF(Risk_NC!C71="","",Risk_NC!C71)</f>
        <v>5</v>
      </c>
      <c r="D55" s="419" t="str">
        <f>IF(Risk_NC!D71="","",Risk_NC!D71)</f>
        <v>Q</v>
      </c>
      <c r="E55" s="419">
        <f>IF(Risk_NC!E71="","",Risk_NC!E71)</f>
        <v>4</v>
      </c>
      <c r="F55" s="419">
        <f>IF(Risk_NC!F71="","",Risk_NC!F71)</f>
        <v>7</v>
      </c>
      <c r="G55" s="419" t="str">
        <f>IF(Risk_NC!G71="","",Risk_NC!G71)</f>
        <v/>
      </c>
      <c r="H55" s="175" t="str">
        <f>IF(Risk_NC!H71="","",Risk_NC!H71)</f>
        <v/>
      </c>
      <c r="I55" s="417">
        <f t="shared" si="9"/>
        <v>5</v>
      </c>
      <c r="J55" s="174">
        <f t="shared" si="9"/>
        <v>0</v>
      </c>
      <c r="K55" s="174">
        <f t="shared" si="9"/>
        <v>4</v>
      </c>
      <c r="L55" s="174">
        <f t="shared" si="9"/>
        <v>7</v>
      </c>
      <c r="M55" s="174" t="str">
        <f t="shared" si="9"/>
        <v/>
      </c>
      <c r="N55" s="175" t="str">
        <f t="shared" si="9"/>
        <v/>
      </c>
      <c r="O55" s="176">
        <f t="shared" si="10"/>
        <v>9</v>
      </c>
      <c r="P55" s="177">
        <f t="shared" si="10"/>
        <v>7</v>
      </c>
      <c r="Q55" s="465">
        <f t="shared" si="11"/>
        <v>9</v>
      </c>
      <c r="R55" s="464">
        <f t="shared" si="12"/>
        <v>7</v>
      </c>
      <c r="S55" s="417" t="str">
        <f t="shared" si="13"/>
        <v>P</v>
      </c>
      <c r="T55" s="167" t="str">
        <f>Risk_NC!Q71</f>
        <v>B</v>
      </c>
      <c r="U55" s="485">
        <f>IF(C55="","",SUM(Risk_NC!I71:K71))</f>
        <v>100</v>
      </c>
      <c r="V55" s="485">
        <f t="shared" si="14"/>
        <v>-100</v>
      </c>
      <c r="W55" s="155">
        <f t="shared" si="27"/>
        <v>3400</v>
      </c>
      <c r="X55" s="179">
        <f t="shared" si="28"/>
        <v>-41.931475141471068</v>
      </c>
      <c r="Y55" s="180">
        <f t="shared" si="29"/>
        <v>-908.5816579315632</v>
      </c>
      <c r="Z55" s="158">
        <f>Risk_NC!I71</f>
        <v>0</v>
      </c>
      <c r="AA55" s="423">
        <f>Risk_NC!J71</f>
        <v>100</v>
      </c>
      <c r="AB55" s="159">
        <f>Risk_NC!K71</f>
        <v>0</v>
      </c>
      <c r="AC55" s="421">
        <f t="shared" si="15"/>
        <v>0</v>
      </c>
      <c r="AD55" s="423">
        <f t="shared" si="16"/>
        <v>-100</v>
      </c>
      <c r="AE55" s="159">
        <f t="shared" si="38"/>
        <v>0</v>
      </c>
      <c r="AF55" s="433">
        <f t="shared" si="39"/>
        <v>-100</v>
      </c>
      <c r="AG55" s="424">
        <f t="shared" si="17"/>
        <v>50</v>
      </c>
      <c r="AH55" s="171">
        <f t="shared" si="18"/>
        <v>100</v>
      </c>
      <c r="AI55" s="434">
        <f t="shared" si="40"/>
        <v>0</v>
      </c>
      <c r="AJ55" s="202">
        <f>CA!$E$5</f>
        <v>0.44624660934359561</v>
      </c>
      <c r="AK55" s="212">
        <f>CA!$E$28</f>
        <v>5.3863715857769889E-2</v>
      </c>
      <c r="AL55" s="213">
        <f>CA!$E$29</f>
        <v>0.4047337067749931</v>
      </c>
      <c r="AM55" s="443">
        <f>CA!$E$6</f>
        <v>9.5155968023640194E-2</v>
      </c>
      <c r="AN55" s="215">
        <f t="shared" si="41"/>
        <v>-41.931475141471068</v>
      </c>
      <c r="AO55" s="209">
        <f t="shared" si="19"/>
        <v>1504.722851602347</v>
      </c>
      <c r="AP55" s="429">
        <f t="shared" si="20"/>
        <v>455.22359930000238</v>
      </c>
      <c r="AQ55" s="429">
        <f t="shared" si="21"/>
        <v>8153.1758170217008</v>
      </c>
      <c r="AR55" s="451">
        <f t="shared" si="22"/>
        <v>167.3078482766677</v>
      </c>
      <c r="AS55" s="448">
        <f t="shared" si="23"/>
        <v>10280.430116200718</v>
      </c>
      <c r="AT55" s="139"/>
      <c r="AU55" s="59" t="str">
        <f t="shared" si="46"/>
        <v>P</v>
      </c>
      <c r="AV55" s="51" t="str">
        <f t="shared" si="47"/>
        <v>BB</v>
      </c>
      <c r="AW55" s="385" t="str">
        <f>IF(C55="","",IF(LEN(AV55)&lt;2,"",LOOKUP(AV55,'Betting Systems'!$B$4:$B$7,'Betting Systems'!$C$4:$C$7)))</f>
        <v>B</v>
      </c>
      <c r="AX55" s="31">
        <f t="shared" si="49"/>
        <v>1</v>
      </c>
      <c r="AY55" s="51" t="str">
        <f t="shared" si="50"/>
        <v>BBB</v>
      </c>
      <c r="AZ55" s="385" t="str">
        <f>IF($C55="","",IF(LEN(AY55)&lt;3,"",LOOKUP(AY55,'Betting Systems'!$E$4:$E$11,'Betting Systems'!$F$4:$F$11)))</f>
        <v>B</v>
      </c>
      <c r="BA55" s="52">
        <f t="shared" si="34"/>
        <v>1</v>
      </c>
      <c r="BB55" s="126" t="str">
        <f t="shared" si="51"/>
        <v>BBBBB</v>
      </c>
      <c r="BC55" s="123" t="str">
        <f>IF($C55="","",IF(LEN(BB55)&lt;5,"",LOOKUP(BB55,'Betting Systems'!$H$4:$H$35,'Betting Systems'!$I$4:$I$35)))</f>
        <v>B</v>
      </c>
      <c r="BD55" s="125">
        <f t="shared" si="35"/>
        <v>1</v>
      </c>
      <c r="BF55" s="51">
        <f t="shared" si="48"/>
        <v>15</v>
      </c>
      <c r="BG55" s="385">
        <f t="shared" si="48"/>
        <v>12</v>
      </c>
      <c r="BH55" s="385">
        <f t="shared" si="48"/>
        <v>12</v>
      </c>
      <c r="BI55" s="385">
        <f t="shared" si="48"/>
        <v>17</v>
      </c>
      <c r="BJ55" s="385">
        <f t="shared" si="48"/>
        <v>11</v>
      </c>
      <c r="BK55" s="385">
        <f t="shared" si="48"/>
        <v>11</v>
      </c>
      <c r="BL55" s="385">
        <f t="shared" si="48"/>
        <v>16</v>
      </c>
      <c r="BM55" s="385">
        <f t="shared" si="48"/>
        <v>18</v>
      </c>
      <c r="BN55" s="385">
        <f t="shared" si="48"/>
        <v>12</v>
      </c>
      <c r="BO55" s="31">
        <f t="shared" si="48"/>
        <v>50</v>
      </c>
      <c r="BP55" s="475">
        <v>-1.2637675879897683E-2</v>
      </c>
      <c r="BQ55" s="466">
        <v>-1.4117868330270402E-2</v>
      </c>
      <c r="BR55" s="466">
        <v>-0.14616911259168389</v>
      </c>
      <c r="BS55" s="466">
        <v>0.44624611276041132</v>
      </c>
      <c r="BT55" s="466">
        <v>5.3511088420303457E-2</v>
      </c>
      <c r="BU55" s="466">
        <v>0.40537270021998922</v>
      </c>
      <c r="BV55" s="476">
        <v>9.4870098601129563E-2</v>
      </c>
      <c r="BW55" s="339">
        <f t="shared" si="42"/>
        <v>-1.4117868330270402</v>
      </c>
      <c r="BX55" s="343">
        <f t="shared" si="43"/>
        <v>4337.3496822444895</v>
      </c>
      <c r="BY55" s="453">
        <f t="shared" si="44"/>
        <v>141.43900125714066</v>
      </c>
      <c r="BZ55" s="453">
        <f t="shared" si="44"/>
        <v>4168.9949357072892</v>
      </c>
      <c r="CA55" s="453">
        <f t="shared" si="45"/>
        <v>0.18908958393931999</v>
      </c>
      <c r="CB55" s="344">
        <f t="shared" si="26"/>
        <v>8647.9727087928586</v>
      </c>
    </row>
    <row r="56" spans="2:80" x14ac:dyDescent="0.25">
      <c r="B56" s="172">
        <v>51</v>
      </c>
      <c r="C56" s="173">
        <f>IF(Risk_NC!C72="","",Risk_NC!C72)</f>
        <v>8</v>
      </c>
      <c r="D56" s="419" t="str">
        <f>IF(Risk_NC!D72="","",Risk_NC!D72)</f>
        <v>J</v>
      </c>
      <c r="E56" s="419" t="str">
        <f>IF(Risk_NC!E72="","",Risk_NC!E72)</f>
        <v>Q</v>
      </c>
      <c r="F56" s="419">
        <f>IF(Risk_NC!F72="","",Risk_NC!F72)</f>
        <v>9</v>
      </c>
      <c r="G56" s="419" t="str">
        <f>IF(Risk_NC!G72="","",Risk_NC!G72)</f>
        <v/>
      </c>
      <c r="H56" s="175" t="str">
        <f>IF(Risk_NC!H72="","",Risk_NC!H72)</f>
        <v/>
      </c>
      <c r="I56" s="417">
        <f t="shared" si="9"/>
        <v>8</v>
      </c>
      <c r="J56" s="174">
        <f t="shared" si="9"/>
        <v>0</v>
      </c>
      <c r="K56" s="174">
        <f t="shared" si="9"/>
        <v>0</v>
      </c>
      <c r="L56" s="174">
        <f t="shared" si="9"/>
        <v>9</v>
      </c>
      <c r="M56" s="174" t="str">
        <f t="shared" si="9"/>
        <v/>
      </c>
      <c r="N56" s="175" t="str">
        <f t="shared" si="9"/>
        <v/>
      </c>
      <c r="O56" s="176">
        <f t="shared" si="10"/>
        <v>8</v>
      </c>
      <c r="P56" s="177">
        <f t="shared" si="10"/>
        <v>9</v>
      </c>
      <c r="Q56" s="465">
        <f t="shared" si="11"/>
        <v>8</v>
      </c>
      <c r="R56" s="464">
        <f t="shared" si="12"/>
        <v>9</v>
      </c>
      <c r="S56" s="417" t="str">
        <f t="shared" si="13"/>
        <v>B</v>
      </c>
      <c r="T56" s="167" t="str">
        <f>Risk_NC!Q72</f>
        <v>P</v>
      </c>
      <c r="U56" s="485">
        <f>IF(C56="","",SUM(Risk_NC!I72:K72))</f>
        <v>100</v>
      </c>
      <c r="V56" s="485">
        <f t="shared" si="14"/>
        <v>-100</v>
      </c>
      <c r="W56" s="155">
        <f t="shared" si="27"/>
        <v>3300</v>
      </c>
      <c r="X56" s="179">
        <f t="shared" si="28"/>
        <v>39.238289348582569</v>
      </c>
      <c r="Y56" s="180">
        <f t="shared" si="29"/>
        <v>-869.34336858298059</v>
      </c>
      <c r="Z56" s="158">
        <f>Risk_NC!I72</f>
        <v>100</v>
      </c>
      <c r="AA56" s="423">
        <f>Risk_NC!J72</f>
        <v>0</v>
      </c>
      <c r="AB56" s="159">
        <f>Risk_NC!K72</f>
        <v>0</v>
      </c>
      <c r="AC56" s="421">
        <f t="shared" si="15"/>
        <v>-100</v>
      </c>
      <c r="AD56" s="423">
        <f t="shared" si="16"/>
        <v>0</v>
      </c>
      <c r="AE56" s="159">
        <f t="shared" si="38"/>
        <v>0</v>
      </c>
      <c r="AF56" s="433">
        <f t="shared" si="39"/>
        <v>100</v>
      </c>
      <c r="AG56" s="424">
        <f t="shared" si="17"/>
        <v>-100</v>
      </c>
      <c r="AH56" s="171">
        <f t="shared" si="18"/>
        <v>-100</v>
      </c>
      <c r="AI56" s="434">
        <f t="shared" si="40"/>
        <v>0</v>
      </c>
      <c r="AJ56" s="202">
        <f>CA!$E$5</f>
        <v>0.44624660934359561</v>
      </c>
      <c r="AK56" s="212">
        <f>CA!$E$28</f>
        <v>5.3863715857769889E-2</v>
      </c>
      <c r="AL56" s="213">
        <f>CA!$E$29</f>
        <v>0.4047337067749931</v>
      </c>
      <c r="AM56" s="443">
        <f>CA!$E$6</f>
        <v>9.5155968023640194E-2</v>
      </c>
      <c r="AN56" s="215">
        <f t="shared" si="41"/>
        <v>39.238289348582569</v>
      </c>
      <c r="AO56" s="209">
        <f t="shared" si="19"/>
        <v>1647.5360027699169</v>
      </c>
      <c r="AP56" s="429">
        <f t="shared" si="20"/>
        <v>1044.2720842018357</v>
      </c>
      <c r="AQ56" s="429">
        <f t="shared" si="21"/>
        <v>7846.6942874251909</v>
      </c>
      <c r="AR56" s="451">
        <f t="shared" si="22"/>
        <v>146.50625347586012</v>
      </c>
      <c r="AS56" s="448">
        <f t="shared" si="23"/>
        <v>10685.008627872803</v>
      </c>
      <c r="AT56" s="139"/>
      <c r="AU56" s="59" t="str">
        <f t="shared" si="46"/>
        <v>B</v>
      </c>
      <c r="AV56" s="51" t="str">
        <f t="shared" si="47"/>
        <v>BP</v>
      </c>
      <c r="AW56" s="385" t="str">
        <f>IF(C56="","",IF(LEN(AV56)&lt;2,"",LOOKUP(AV56,'Betting Systems'!$B$4:$B$7,'Betting Systems'!$C$4:$C$7)))</f>
        <v>B</v>
      </c>
      <c r="AX56" s="31">
        <f t="shared" si="49"/>
        <v>0</v>
      </c>
      <c r="AY56" s="51" t="str">
        <f t="shared" si="50"/>
        <v>BBP</v>
      </c>
      <c r="AZ56" s="385" t="str">
        <f>IF($C56="","",IF(LEN(AY56)&lt;3,"",LOOKUP(AY56,'Betting Systems'!$E$4:$E$11,'Betting Systems'!$F$4:$F$11)))</f>
        <v>B</v>
      </c>
      <c r="BA56" s="52">
        <f t="shared" si="34"/>
        <v>0</v>
      </c>
      <c r="BB56" s="126" t="str">
        <f t="shared" si="51"/>
        <v>BBBBP</v>
      </c>
      <c r="BC56" s="123" t="str">
        <f>IF($C56="","",IF(LEN(BB56)&lt;5,"",LOOKUP(BB56,'Betting Systems'!$H$4:$H$35,'Betting Systems'!$I$4:$I$35)))</f>
        <v>B</v>
      </c>
      <c r="BD56" s="125">
        <f t="shared" si="35"/>
        <v>0</v>
      </c>
      <c r="BF56" s="51">
        <f t="shared" ref="BF56:BO71" si="52">BF55-COUNTIF($I55:$N55,BF$5)</f>
        <v>15</v>
      </c>
      <c r="BG56" s="385">
        <f t="shared" si="52"/>
        <v>12</v>
      </c>
      <c r="BH56" s="385">
        <f t="shared" si="52"/>
        <v>12</v>
      </c>
      <c r="BI56" s="385">
        <f t="shared" si="52"/>
        <v>16</v>
      </c>
      <c r="BJ56" s="385">
        <f t="shared" si="52"/>
        <v>10</v>
      </c>
      <c r="BK56" s="385">
        <f t="shared" si="52"/>
        <v>11</v>
      </c>
      <c r="BL56" s="385">
        <f t="shared" si="52"/>
        <v>15</v>
      </c>
      <c r="BM56" s="385">
        <f t="shared" si="52"/>
        <v>18</v>
      </c>
      <c r="BN56" s="385">
        <f t="shared" si="52"/>
        <v>12</v>
      </c>
      <c r="BO56" s="31">
        <f t="shared" si="52"/>
        <v>49</v>
      </c>
      <c r="BP56" s="475">
        <v>-1.2637396722252883E-2</v>
      </c>
      <c r="BQ56" s="466">
        <v>-1.4117341546193114E-2</v>
      </c>
      <c r="BR56" s="466">
        <v>-0.1461703468196868</v>
      </c>
      <c r="BS56" s="466">
        <v>0.44624632090743471</v>
      </c>
      <c r="BT56" s="466">
        <v>5.3509476536856025E-2</v>
      </c>
      <c r="BU56" s="466">
        <v>0.40537424109281356</v>
      </c>
      <c r="BV56" s="476">
        <v>9.4869961464679436E-2</v>
      </c>
      <c r="BW56" s="339">
        <f t="shared" si="42"/>
        <v>-1.2637396722252883</v>
      </c>
      <c r="BX56" s="343">
        <f t="shared" si="43"/>
        <v>4575.9637172510302</v>
      </c>
      <c r="BY56" s="453">
        <f t="shared" si="44"/>
        <v>521.65581236583762</v>
      </c>
      <c r="BZ56" s="453">
        <f t="shared" si="44"/>
        <v>3951.9323068653839</v>
      </c>
      <c r="CA56" s="453">
        <f t="shared" si="45"/>
        <v>0.15151092964276752</v>
      </c>
      <c r="CB56" s="344">
        <f t="shared" si="26"/>
        <v>9049.7033474118962</v>
      </c>
    </row>
    <row r="57" spans="2:80" x14ac:dyDescent="0.25">
      <c r="B57" s="172">
        <v>52</v>
      </c>
      <c r="C57" s="173">
        <f>IF(Risk_NC!C73="","",Risk_NC!C73)</f>
        <v>6</v>
      </c>
      <c r="D57" s="419" t="str">
        <f>IF(Risk_NC!D73="","",Risk_NC!D73)</f>
        <v>J</v>
      </c>
      <c r="E57" s="419" t="str">
        <f>IF(Risk_NC!E73="","",Risk_NC!E73)</f>
        <v>J</v>
      </c>
      <c r="F57" s="419">
        <f>IF(Risk_NC!F73="","",Risk_NC!F73)</f>
        <v>8</v>
      </c>
      <c r="G57" s="419" t="str">
        <f>IF(Risk_NC!G73="","",Risk_NC!G73)</f>
        <v/>
      </c>
      <c r="H57" s="175" t="str">
        <f>IF(Risk_NC!H73="","",Risk_NC!H73)</f>
        <v/>
      </c>
      <c r="I57" s="417">
        <f t="shared" si="9"/>
        <v>6</v>
      </c>
      <c r="J57" s="174">
        <f t="shared" si="9"/>
        <v>0</v>
      </c>
      <c r="K57" s="174">
        <f t="shared" si="9"/>
        <v>0</v>
      </c>
      <c r="L57" s="174">
        <f t="shared" si="9"/>
        <v>8</v>
      </c>
      <c r="M57" s="174" t="str">
        <f t="shared" si="9"/>
        <v/>
      </c>
      <c r="N57" s="175" t="str">
        <f t="shared" si="9"/>
        <v/>
      </c>
      <c r="O57" s="176">
        <f t="shared" si="10"/>
        <v>6</v>
      </c>
      <c r="P57" s="177">
        <f t="shared" si="10"/>
        <v>8</v>
      </c>
      <c r="Q57" s="465">
        <f t="shared" si="11"/>
        <v>6</v>
      </c>
      <c r="R57" s="464">
        <f t="shared" si="12"/>
        <v>8</v>
      </c>
      <c r="S57" s="417" t="str">
        <f t="shared" si="13"/>
        <v>B</v>
      </c>
      <c r="T57" s="167" t="str">
        <f>Risk_NC!Q73</f>
        <v>B</v>
      </c>
      <c r="U57" s="485">
        <f>IF(C57="","",SUM(Risk_NC!I73:K73))</f>
        <v>100</v>
      </c>
      <c r="V57" s="485">
        <f t="shared" si="14"/>
        <v>100</v>
      </c>
      <c r="W57" s="155">
        <f t="shared" si="27"/>
        <v>3400</v>
      </c>
      <c r="X57" s="179">
        <f t="shared" si="28"/>
        <v>-41.931475141471068</v>
      </c>
      <c r="Y57" s="180">
        <f t="shared" si="29"/>
        <v>-911.27484372445167</v>
      </c>
      <c r="Z57" s="158">
        <f>Risk_NC!I73</f>
        <v>0</v>
      </c>
      <c r="AA57" s="423">
        <f>Risk_NC!J73</f>
        <v>100</v>
      </c>
      <c r="AB57" s="159">
        <f>Risk_NC!K73</f>
        <v>0</v>
      </c>
      <c r="AC57" s="421">
        <f t="shared" si="15"/>
        <v>0</v>
      </c>
      <c r="AD57" s="423">
        <f t="shared" si="16"/>
        <v>100</v>
      </c>
      <c r="AE57" s="159">
        <f t="shared" si="38"/>
        <v>0</v>
      </c>
      <c r="AF57" s="433">
        <f t="shared" si="39"/>
        <v>-100</v>
      </c>
      <c r="AG57" s="424">
        <f t="shared" si="17"/>
        <v>50</v>
      </c>
      <c r="AH57" s="171">
        <f t="shared" si="18"/>
        <v>100</v>
      </c>
      <c r="AI57" s="434">
        <f t="shared" si="40"/>
        <v>0</v>
      </c>
      <c r="AJ57" s="202">
        <f>CA!$E$5</f>
        <v>0.44624660934359561</v>
      </c>
      <c r="AK57" s="212">
        <f>CA!$E$28</f>
        <v>5.3863715857769889E-2</v>
      </c>
      <c r="AL57" s="213">
        <f>CA!$E$29</f>
        <v>0.4047337067749931</v>
      </c>
      <c r="AM57" s="443">
        <f>CA!$E$6</f>
        <v>9.5155968023640194E-2</v>
      </c>
      <c r="AN57" s="215">
        <f t="shared" si="41"/>
        <v>-41.931475141471068</v>
      </c>
      <c r="AO57" s="209">
        <f t="shared" si="19"/>
        <v>1504.722851602347</v>
      </c>
      <c r="AP57" s="429">
        <f t="shared" si="20"/>
        <v>455.22359930000238</v>
      </c>
      <c r="AQ57" s="429">
        <f t="shared" si="21"/>
        <v>8153.1758170217008</v>
      </c>
      <c r="AR57" s="451">
        <f t="shared" si="22"/>
        <v>167.3078482766677</v>
      </c>
      <c r="AS57" s="448">
        <f t="shared" si="23"/>
        <v>10280.430116200718</v>
      </c>
      <c r="AT57" s="139"/>
      <c r="AU57" s="59" t="str">
        <f t="shared" si="46"/>
        <v>B</v>
      </c>
      <c r="AV57" s="51" t="str">
        <f t="shared" si="47"/>
        <v>PB</v>
      </c>
      <c r="AW57" s="385" t="str">
        <f>IF(C57="","",IF(LEN(AV57)&lt;2,"",LOOKUP(AV57,'Betting Systems'!$B$4:$B$7,'Betting Systems'!$C$4:$C$7)))</f>
        <v>P</v>
      </c>
      <c r="AX57" s="31">
        <f t="shared" si="49"/>
        <v>0</v>
      </c>
      <c r="AY57" s="51" t="str">
        <f t="shared" si="50"/>
        <v>BPB</v>
      </c>
      <c r="AZ57" s="385" t="str">
        <f>IF($C57="","",IF(LEN(AY57)&lt;3,"",LOOKUP(AY57,'Betting Systems'!$E$4:$E$11,'Betting Systems'!$F$4:$F$11)))</f>
        <v>B</v>
      </c>
      <c r="BA57" s="52">
        <f t="shared" si="34"/>
        <v>1</v>
      </c>
      <c r="BB57" s="126" t="str">
        <f t="shared" si="51"/>
        <v>BBBPB</v>
      </c>
      <c r="BC57" s="123" t="str">
        <f>IF($C57="","",IF(LEN(BB57)&lt;5,"",LOOKUP(BB57,'Betting Systems'!$H$4:$H$35,'Betting Systems'!$I$4:$I$35)))</f>
        <v/>
      </c>
      <c r="BD57" s="125" t="str">
        <f t="shared" si="35"/>
        <v/>
      </c>
      <c r="BF57" s="51">
        <f t="shared" si="52"/>
        <v>15</v>
      </c>
      <c r="BG57" s="385">
        <f t="shared" si="52"/>
        <v>12</v>
      </c>
      <c r="BH57" s="385">
        <f t="shared" si="52"/>
        <v>12</v>
      </c>
      <c r="BI57" s="385">
        <f t="shared" si="52"/>
        <v>16</v>
      </c>
      <c r="BJ57" s="385">
        <f t="shared" si="52"/>
        <v>10</v>
      </c>
      <c r="BK57" s="385">
        <f t="shared" si="52"/>
        <v>11</v>
      </c>
      <c r="BL57" s="385">
        <f t="shared" si="52"/>
        <v>15</v>
      </c>
      <c r="BM57" s="385">
        <f t="shared" si="52"/>
        <v>17</v>
      </c>
      <c r="BN57" s="385">
        <f t="shared" si="52"/>
        <v>11</v>
      </c>
      <c r="BO57" s="31">
        <f t="shared" si="52"/>
        <v>47</v>
      </c>
      <c r="BP57" s="475">
        <v>-1.2637117521916381E-2</v>
      </c>
      <c r="BQ57" s="466">
        <v>-1.4116985874982517E-2</v>
      </c>
      <c r="BR57" s="466">
        <v>-0.14617015716798393</v>
      </c>
      <c r="BS57" s="466">
        <v>0.4462464499713894</v>
      </c>
      <c r="BT57" s="466">
        <v>5.3508206793779101E-2</v>
      </c>
      <c r="BU57" s="466">
        <v>0.40537536069951735</v>
      </c>
      <c r="BV57" s="476">
        <v>9.486998253708892E-2</v>
      </c>
      <c r="BW57" s="339">
        <f t="shared" si="42"/>
        <v>-1.4116985874982517</v>
      </c>
      <c r="BX57" s="343">
        <f t="shared" si="43"/>
        <v>4337.3607244764162</v>
      </c>
      <c r="BY57" s="453">
        <f t="shared" si="44"/>
        <v>141.43089910499708</v>
      </c>
      <c r="BZ57" s="453">
        <f t="shared" si="44"/>
        <v>4169.015041495355</v>
      </c>
      <c r="CA57" s="453">
        <f t="shared" si="45"/>
        <v>0.18906571480576878</v>
      </c>
      <c r="CB57" s="344">
        <f t="shared" si="26"/>
        <v>8647.9957307915738</v>
      </c>
    </row>
    <row r="58" spans="2:80" x14ac:dyDescent="0.25">
      <c r="B58" s="172">
        <v>53</v>
      </c>
      <c r="C58" s="173" t="str">
        <f>IF(Risk_NC!C74="","",Risk_NC!C74)</f>
        <v>Q</v>
      </c>
      <c r="D58" s="419">
        <f>IF(Risk_NC!D74="","",Risk_NC!D74)</f>
        <v>0</v>
      </c>
      <c r="E58" s="419" t="str">
        <f>IF(Risk_NC!E74="","",Risk_NC!E74)</f>
        <v>Q</v>
      </c>
      <c r="F58" s="419">
        <f>IF(Risk_NC!F74="","",Risk_NC!F74)</f>
        <v>3</v>
      </c>
      <c r="G58" s="419">
        <f>IF(Risk_NC!G74="","",Risk_NC!G74)</f>
        <v>8</v>
      </c>
      <c r="H58" s="175" t="str">
        <f>IF(Risk_NC!H74="","",Risk_NC!H74)</f>
        <v/>
      </c>
      <c r="I58" s="417">
        <f t="shared" si="9"/>
        <v>0</v>
      </c>
      <c r="J58" s="174">
        <f t="shared" si="9"/>
        <v>0</v>
      </c>
      <c r="K58" s="174">
        <f t="shared" si="9"/>
        <v>0</v>
      </c>
      <c r="L58" s="174">
        <f t="shared" si="9"/>
        <v>3</v>
      </c>
      <c r="M58" s="174">
        <f t="shared" si="9"/>
        <v>8</v>
      </c>
      <c r="N58" s="175" t="str">
        <f t="shared" si="9"/>
        <v/>
      </c>
      <c r="O58" s="176">
        <f t="shared" si="10"/>
        <v>0</v>
      </c>
      <c r="P58" s="177">
        <f t="shared" si="10"/>
        <v>3</v>
      </c>
      <c r="Q58" s="465">
        <f t="shared" si="11"/>
        <v>8</v>
      </c>
      <c r="R58" s="464">
        <f t="shared" si="12"/>
        <v>3</v>
      </c>
      <c r="S58" s="417" t="str">
        <f t="shared" si="13"/>
        <v>P</v>
      </c>
      <c r="T58" s="167" t="str">
        <f>Risk_NC!Q74</f>
        <v>T</v>
      </c>
      <c r="U58" s="485">
        <f>IF(C58="","",SUM(Risk_NC!I74:K74))</f>
        <v>100</v>
      </c>
      <c r="V58" s="485">
        <f t="shared" si="14"/>
        <v>-100</v>
      </c>
      <c r="W58" s="155">
        <f t="shared" si="27"/>
        <v>3300</v>
      </c>
      <c r="X58" s="179">
        <f t="shared" si="28"/>
        <v>26.113741898775601</v>
      </c>
      <c r="Y58" s="180">
        <f t="shared" si="29"/>
        <v>-885.16110182567604</v>
      </c>
      <c r="Z58" s="158">
        <f>Risk_NC!I74</f>
        <v>0</v>
      </c>
      <c r="AA58" s="423">
        <f>Risk_NC!J74</f>
        <v>0</v>
      </c>
      <c r="AB58" s="159">
        <f>Risk_NC!K74</f>
        <v>100</v>
      </c>
      <c r="AC58" s="421">
        <f t="shared" si="15"/>
        <v>0</v>
      </c>
      <c r="AD58" s="423">
        <f t="shared" si="16"/>
        <v>0</v>
      </c>
      <c r="AE58" s="159">
        <f t="shared" si="38"/>
        <v>-100</v>
      </c>
      <c r="AF58" s="433">
        <f t="shared" si="39"/>
        <v>-100</v>
      </c>
      <c r="AG58" s="424">
        <f t="shared" si="17"/>
        <v>-100</v>
      </c>
      <c r="AH58" s="171">
        <f t="shared" si="18"/>
        <v>-100</v>
      </c>
      <c r="AI58" s="434">
        <f t="shared" si="40"/>
        <v>800</v>
      </c>
      <c r="AJ58" s="202">
        <f>CA!$E$5</f>
        <v>0.44624660934359561</v>
      </c>
      <c r="AK58" s="212">
        <f>CA!$E$28</f>
        <v>5.3863715857769889E-2</v>
      </c>
      <c r="AL58" s="213">
        <f>CA!$E$29</f>
        <v>0.4047337067749931</v>
      </c>
      <c r="AM58" s="443">
        <f>CA!$E$6</f>
        <v>9.5155968023640194E-2</v>
      </c>
      <c r="AN58" s="215">
        <f t="shared" si="41"/>
        <v>26.113741898775601</v>
      </c>
      <c r="AO58" s="209">
        <f t="shared" si="19"/>
        <v>7097.407691169843</v>
      </c>
      <c r="AP58" s="429">
        <f t="shared" si="20"/>
        <v>856.68494325649851</v>
      </c>
      <c r="AQ58" s="429">
        <f t="shared" si="21"/>
        <v>6437.1584303259924</v>
      </c>
      <c r="AR58" s="451">
        <f t="shared" si="22"/>
        <v>56988.903585476481</v>
      </c>
      <c r="AS58" s="448">
        <f t="shared" si="23"/>
        <v>71380.154650228811</v>
      </c>
      <c r="AT58" s="139"/>
      <c r="AU58" s="59" t="str">
        <f t="shared" si="46"/>
        <v>P</v>
      </c>
      <c r="AV58" s="51" t="str">
        <f t="shared" si="47"/>
        <v>BB</v>
      </c>
      <c r="AW58" s="385" t="str">
        <f>IF(C58="","",IF(LEN(AV58)&lt;2,"",LOOKUP(AV58,'Betting Systems'!$B$4:$B$7,'Betting Systems'!$C$4:$C$7)))</f>
        <v>B</v>
      </c>
      <c r="AX58" s="31">
        <f t="shared" si="49"/>
        <v>0</v>
      </c>
      <c r="AY58" s="51" t="str">
        <f t="shared" si="50"/>
        <v>PBB</v>
      </c>
      <c r="AZ58" s="385" t="str">
        <f>IF($C58="","",IF(LEN(AY58)&lt;3,"",LOOKUP(AY58,'Betting Systems'!$E$4:$E$11,'Betting Systems'!$F$4:$F$11)))</f>
        <v>P</v>
      </c>
      <c r="BA58" s="52">
        <f t="shared" si="34"/>
        <v>0</v>
      </c>
      <c r="BB58" s="126" t="str">
        <f t="shared" si="51"/>
        <v>BBPBB</v>
      </c>
      <c r="BC58" s="123" t="str">
        <f>IF($C58="","",IF(LEN(BB58)&lt;5,"",LOOKUP(BB58,'Betting Systems'!$H$4:$H$35,'Betting Systems'!$I$4:$I$35)))</f>
        <v>P</v>
      </c>
      <c r="BD58" s="125">
        <f t="shared" si="35"/>
        <v>0</v>
      </c>
      <c r="BF58" s="51">
        <f t="shared" si="52"/>
        <v>15</v>
      </c>
      <c r="BG58" s="385">
        <f t="shared" si="52"/>
        <v>12</v>
      </c>
      <c r="BH58" s="385">
        <f t="shared" si="52"/>
        <v>12</v>
      </c>
      <c r="BI58" s="385">
        <f t="shared" si="52"/>
        <v>16</v>
      </c>
      <c r="BJ58" s="385">
        <f t="shared" si="52"/>
        <v>10</v>
      </c>
      <c r="BK58" s="385">
        <f t="shared" si="52"/>
        <v>10</v>
      </c>
      <c r="BL58" s="385">
        <f t="shared" si="52"/>
        <v>15</v>
      </c>
      <c r="BM58" s="385">
        <f t="shared" si="52"/>
        <v>16</v>
      </c>
      <c r="BN58" s="385">
        <f t="shared" si="52"/>
        <v>11</v>
      </c>
      <c r="BO58" s="31">
        <f t="shared" si="52"/>
        <v>45</v>
      </c>
      <c r="BP58" s="475">
        <v>-1.2636774176452209E-2</v>
      </c>
      <c r="BQ58" s="466">
        <v>-1.4116700737832402E-2</v>
      </c>
      <c r="BR58" s="466">
        <v>-0.14616970704489138</v>
      </c>
      <c r="BS58" s="466">
        <v>0.44624659663726945</v>
      </c>
      <c r="BT58" s="466">
        <v>5.3506949828554973E-2</v>
      </c>
      <c r="BU58" s="466">
        <v>0.40537642098515958</v>
      </c>
      <c r="BV58" s="476">
        <v>9.487003255076247E-2</v>
      </c>
      <c r="BW58" s="339">
        <f t="shared" si="42"/>
        <v>-14.616970704489137</v>
      </c>
      <c r="BX58" s="343">
        <f t="shared" si="43"/>
        <v>3253.2544685063999</v>
      </c>
      <c r="BY58" s="453">
        <f t="shared" si="44"/>
        <v>390.07966657365466</v>
      </c>
      <c r="BZ58" s="453">
        <f t="shared" si="44"/>
        <v>2955.3001926176698</v>
      </c>
      <c r="CA58" s="453">
        <f t="shared" si="45"/>
        <v>62955.830346724608</v>
      </c>
      <c r="CB58" s="344">
        <f t="shared" si="26"/>
        <v>69554.464674422328</v>
      </c>
    </row>
    <row r="59" spans="2:80" x14ac:dyDescent="0.25">
      <c r="B59" s="172">
        <v>54</v>
      </c>
      <c r="C59" s="173" t="str">
        <f>IF(Risk_NC!C75="","",Risk_NC!C75)</f>
        <v>K</v>
      </c>
      <c r="D59" s="419">
        <f>IF(Risk_NC!D75="","",Risk_NC!D75)</f>
        <v>1</v>
      </c>
      <c r="E59" s="419" t="str">
        <f>IF(Risk_NC!E75="","",Risk_NC!E75)</f>
        <v>J</v>
      </c>
      <c r="F59" s="419">
        <f>IF(Risk_NC!F75="","",Risk_NC!F75)</f>
        <v>9</v>
      </c>
      <c r="G59" s="419">
        <f>IF(Risk_NC!G75="","",Risk_NC!G75)</f>
        <v>6</v>
      </c>
      <c r="H59" s="175">
        <f>IF(Risk_NC!H75="","",Risk_NC!H75)</f>
        <v>9</v>
      </c>
      <c r="I59" s="417">
        <f t="shared" si="9"/>
        <v>0</v>
      </c>
      <c r="J59" s="174">
        <f t="shared" si="9"/>
        <v>1</v>
      </c>
      <c r="K59" s="174">
        <f t="shared" si="9"/>
        <v>0</v>
      </c>
      <c r="L59" s="174">
        <f t="shared" si="9"/>
        <v>9</v>
      </c>
      <c r="M59" s="174">
        <f t="shared" si="9"/>
        <v>6</v>
      </c>
      <c r="N59" s="175">
        <f t="shared" si="9"/>
        <v>9</v>
      </c>
      <c r="O59" s="176">
        <f t="shared" si="10"/>
        <v>0</v>
      </c>
      <c r="P59" s="177">
        <f t="shared" si="10"/>
        <v>0</v>
      </c>
      <c r="Q59" s="465">
        <f t="shared" si="11"/>
        <v>6</v>
      </c>
      <c r="R59" s="464">
        <f t="shared" si="12"/>
        <v>9</v>
      </c>
      <c r="S59" s="417" t="str">
        <f t="shared" si="13"/>
        <v>B</v>
      </c>
      <c r="T59" s="167" t="str">
        <f>Risk_NC!Q75</f>
        <v>P</v>
      </c>
      <c r="U59" s="485">
        <f>IF(C59="","",SUM(Risk_NC!I75:K75))</f>
        <v>100</v>
      </c>
      <c r="V59" s="485">
        <f t="shared" si="14"/>
        <v>-100</v>
      </c>
      <c r="W59" s="155">
        <f t="shared" si="27"/>
        <v>3200</v>
      </c>
      <c r="X59" s="179">
        <f t="shared" si="28"/>
        <v>39.238289348582569</v>
      </c>
      <c r="Y59" s="180">
        <f t="shared" si="29"/>
        <v>-845.92281247709343</v>
      </c>
      <c r="Z59" s="158">
        <f>Risk_NC!I75</f>
        <v>100</v>
      </c>
      <c r="AA59" s="423">
        <f>Risk_NC!J75</f>
        <v>0</v>
      </c>
      <c r="AB59" s="159">
        <f>Risk_NC!K75</f>
        <v>0</v>
      </c>
      <c r="AC59" s="421">
        <f t="shared" si="15"/>
        <v>-100</v>
      </c>
      <c r="AD59" s="423">
        <f t="shared" si="16"/>
        <v>0</v>
      </c>
      <c r="AE59" s="159">
        <f t="shared" si="38"/>
        <v>0</v>
      </c>
      <c r="AF59" s="433">
        <f t="shared" si="39"/>
        <v>100</v>
      </c>
      <c r="AG59" s="424">
        <f t="shared" si="17"/>
        <v>-100</v>
      </c>
      <c r="AH59" s="171">
        <f t="shared" si="18"/>
        <v>-100</v>
      </c>
      <c r="AI59" s="434">
        <f t="shared" si="40"/>
        <v>0</v>
      </c>
      <c r="AJ59" s="202">
        <f>CA!$E$5</f>
        <v>0.44624660934359561</v>
      </c>
      <c r="AK59" s="212">
        <f>CA!$E$28</f>
        <v>5.3863715857769889E-2</v>
      </c>
      <c r="AL59" s="213">
        <f>CA!$E$29</f>
        <v>0.4047337067749931</v>
      </c>
      <c r="AM59" s="443">
        <f>CA!$E$6</f>
        <v>9.5155968023640194E-2</v>
      </c>
      <c r="AN59" s="215">
        <f t="shared" si="41"/>
        <v>39.238289348582569</v>
      </c>
      <c r="AO59" s="209">
        <f t="shared" si="19"/>
        <v>1647.5360027699169</v>
      </c>
      <c r="AP59" s="429">
        <f t="shared" si="20"/>
        <v>1044.2720842018357</v>
      </c>
      <c r="AQ59" s="429">
        <f t="shared" si="21"/>
        <v>7846.6942874251909</v>
      </c>
      <c r="AR59" s="451">
        <f t="shared" si="22"/>
        <v>146.50625347586012</v>
      </c>
      <c r="AS59" s="448">
        <f t="shared" si="23"/>
        <v>10685.008627872803</v>
      </c>
      <c r="AT59" s="139"/>
      <c r="AU59" s="59" t="str">
        <f t="shared" si="46"/>
        <v>B</v>
      </c>
      <c r="AV59" s="51" t="str">
        <f t="shared" si="47"/>
        <v>BP</v>
      </c>
      <c r="AW59" s="385" t="str">
        <f>IF(C59="","",IF(LEN(AV59)&lt;2,"",LOOKUP(AV59,'Betting Systems'!$B$4:$B$7,'Betting Systems'!$C$4:$C$7)))</f>
        <v>B</v>
      </c>
      <c r="AX59" s="31">
        <f t="shared" si="49"/>
        <v>0</v>
      </c>
      <c r="AY59" s="51" t="str">
        <f t="shared" si="50"/>
        <v>BBP</v>
      </c>
      <c r="AZ59" s="385" t="str">
        <f>IF($C59="","",IF(LEN(AY59)&lt;3,"",LOOKUP(AY59,'Betting Systems'!$E$4:$E$11,'Betting Systems'!$F$4:$F$11)))</f>
        <v>B</v>
      </c>
      <c r="BA59" s="52">
        <f t="shared" si="34"/>
        <v>0</v>
      </c>
      <c r="BB59" s="126" t="str">
        <f t="shared" si="51"/>
        <v>BPBBP</v>
      </c>
      <c r="BC59" s="123" t="str">
        <f>IF($C59="","",IF(LEN(BB59)&lt;5,"",LOOKUP(BB59,'Betting Systems'!$H$4:$H$35,'Betting Systems'!$I$4:$I$35)))</f>
        <v/>
      </c>
      <c r="BD59" s="125" t="str">
        <f t="shared" si="35"/>
        <v/>
      </c>
      <c r="BF59" s="51">
        <f t="shared" si="52"/>
        <v>15</v>
      </c>
      <c r="BG59" s="385">
        <f t="shared" si="52"/>
        <v>12</v>
      </c>
      <c r="BH59" s="385">
        <f t="shared" si="52"/>
        <v>11</v>
      </c>
      <c r="BI59" s="385">
        <f t="shared" si="52"/>
        <v>16</v>
      </c>
      <c r="BJ59" s="385">
        <f t="shared" si="52"/>
        <v>10</v>
      </c>
      <c r="BK59" s="385">
        <f t="shared" si="52"/>
        <v>10</v>
      </c>
      <c r="BL59" s="385">
        <f t="shared" si="52"/>
        <v>15</v>
      </c>
      <c r="BM59" s="385">
        <f t="shared" si="52"/>
        <v>15</v>
      </c>
      <c r="BN59" s="385">
        <f t="shared" si="52"/>
        <v>11</v>
      </c>
      <c r="BO59" s="31">
        <f t="shared" si="52"/>
        <v>42</v>
      </c>
      <c r="BP59" s="475">
        <v>-1.2636514199330295E-2</v>
      </c>
      <c r="BQ59" s="466">
        <v>-1.4116446031253588E-2</v>
      </c>
      <c r="BR59" s="466">
        <v>-0.14616832573353244</v>
      </c>
      <c r="BS59" s="466">
        <v>0.4462466498862836</v>
      </c>
      <c r="BT59" s="466">
        <v>5.3505920461152739E-2</v>
      </c>
      <c r="BU59" s="466">
        <v>0.40537724362445365</v>
      </c>
      <c r="BV59" s="476">
        <v>9.4870186029795633E-2</v>
      </c>
      <c r="BW59" s="339">
        <f t="shared" si="42"/>
        <v>-1.2636514199330295</v>
      </c>
      <c r="BX59" s="343">
        <f t="shared" si="43"/>
        <v>4575.9591147212341</v>
      </c>
      <c r="BY59" s="453">
        <f t="shared" si="44"/>
        <v>521.62207719003993</v>
      </c>
      <c r="BZ59" s="453">
        <f t="shared" si="44"/>
        <v>3951.9686427688607</v>
      </c>
      <c r="CA59" s="453">
        <f t="shared" si="45"/>
        <v>0.1514901276710911</v>
      </c>
      <c r="CB59" s="344">
        <f t="shared" si="26"/>
        <v>9049.7013248078056</v>
      </c>
    </row>
    <row r="60" spans="2:80" x14ac:dyDescent="0.25">
      <c r="B60" s="172">
        <v>55</v>
      </c>
      <c r="C60" s="173">
        <f>IF(Risk_NC!C76="","",Risk_NC!C76)</f>
        <v>6</v>
      </c>
      <c r="D60" s="419">
        <f>IF(Risk_NC!D76="","",Risk_NC!D76)</f>
        <v>8</v>
      </c>
      <c r="E60" s="419">
        <f>IF(Risk_NC!E76="","",Risk_NC!E76)</f>
        <v>7</v>
      </c>
      <c r="F60" s="419">
        <f>IF(Risk_NC!F76="","",Risk_NC!F76)</f>
        <v>1</v>
      </c>
      <c r="G60" s="419" t="str">
        <f>IF(Risk_NC!G76="","",Risk_NC!G76)</f>
        <v/>
      </c>
      <c r="H60" s="175" t="str">
        <f>IF(Risk_NC!H76="","",Risk_NC!H76)</f>
        <v/>
      </c>
      <c r="I60" s="417">
        <f t="shared" si="9"/>
        <v>6</v>
      </c>
      <c r="J60" s="174">
        <f t="shared" si="9"/>
        <v>8</v>
      </c>
      <c r="K60" s="174">
        <f t="shared" si="9"/>
        <v>7</v>
      </c>
      <c r="L60" s="174">
        <f t="shared" si="9"/>
        <v>1</v>
      </c>
      <c r="M60" s="174" t="str">
        <f t="shared" si="9"/>
        <v/>
      </c>
      <c r="N60" s="175" t="str">
        <f t="shared" si="9"/>
        <v/>
      </c>
      <c r="O60" s="176">
        <f t="shared" si="10"/>
        <v>3</v>
      </c>
      <c r="P60" s="177">
        <f t="shared" si="10"/>
        <v>9</v>
      </c>
      <c r="Q60" s="465">
        <f t="shared" si="11"/>
        <v>3</v>
      </c>
      <c r="R60" s="464">
        <f t="shared" si="12"/>
        <v>9</v>
      </c>
      <c r="S60" s="417" t="str">
        <f t="shared" si="13"/>
        <v>B</v>
      </c>
      <c r="T60" s="167" t="str">
        <f>Risk_NC!Q76</f>
        <v>B</v>
      </c>
      <c r="U60" s="485">
        <f>IF(C60="","",SUM(Risk_NC!I76:K76))</f>
        <v>100</v>
      </c>
      <c r="V60" s="485">
        <f t="shared" si="14"/>
        <v>100</v>
      </c>
      <c r="W60" s="155">
        <f t="shared" si="27"/>
        <v>3300</v>
      </c>
      <c r="X60" s="179">
        <f t="shared" si="28"/>
        <v>-41.931475141471068</v>
      </c>
      <c r="Y60" s="180">
        <f t="shared" si="29"/>
        <v>-887.85428761856451</v>
      </c>
      <c r="Z60" s="158">
        <f>Risk_NC!I76</f>
        <v>0</v>
      </c>
      <c r="AA60" s="423">
        <f>Risk_NC!J76</f>
        <v>100</v>
      </c>
      <c r="AB60" s="159">
        <f>Risk_NC!K76</f>
        <v>0</v>
      </c>
      <c r="AC60" s="421">
        <f t="shared" si="15"/>
        <v>0</v>
      </c>
      <c r="AD60" s="423">
        <f t="shared" si="16"/>
        <v>100</v>
      </c>
      <c r="AE60" s="159">
        <f t="shared" si="38"/>
        <v>0</v>
      </c>
      <c r="AF60" s="433">
        <f t="shared" si="39"/>
        <v>-100</v>
      </c>
      <c r="AG60" s="424">
        <f t="shared" si="17"/>
        <v>50</v>
      </c>
      <c r="AH60" s="171">
        <f t="shared" si="18"/>
        <v>100</v>
      </c>
      <c r="AI60" s="434">
        <f t="shared" si="40"/>
        <v>0</v>
      </c>
      <c r="AJ60" s="202">
        <f>CA!$E$5</f>
        <v>0.44624660934359561</v>
      </c>
      <c r="AK60" s="212">
        <f>CA!$E$28</f>
        <v>5.3863715857769889E-2</v>
      </c>
      <c r="AL60" s="213">
        <f>CA!$E$29</f>
        <v>0.4047337067749931</v>
      </c>
      <c r="AM60" s="443">
        <f>CA!$E$6</f>
        <v>9.5155968023640194E-2</v>
      </c>
      <c r="AN60" s="215">
        <f t="shared" si="41"/>
        <v>-41.931475141471068</v>
      </c>
      <c r="AO60" s="209">
        <f t="shared" si="19"/>
        <v>1504.722851602347</v>
      </c>
      <c r="AP60" s="429">
        <f t="shared" si="20"/>
        <v>455.22359930000238</v>
      </c>
      <c r="AQ60" s="429">
        <f t="shared" si="21"/>
        <v>8153.1758170217008</v>
      </c>
      <c r="AR60" s="451">
        <f t="shared" si="22"/>
        <v>167.3078482766677</v>
      </c>
      <c r="AS60" s="448">
        <f t="shared" si="23"/>
        <v>10280.430116200718</v>
      </c>
      <c r="AT60" s="139"/>
      <c r="AU60" s="59" t="str">
        <f t="shared" si="46"/>
        <v>B</v>
      </c>
      <c r="AV60" s="51" t="str">
        <f t="shared" si="47"/>
        <v>PB</v>
      </c>
      <c r="AW60" s="385" t="str">
        <f>IF(C60="","",IF(LEN(AV60)&lt;2,"",LOOKUP(AV60,'Betting Systems'!$B$4:$B$7,'Betting Systems'!$C$4:$C$7)))</f>
        <v>P</v>
      </c>
      <c r="AX60" s="31">
        <f t="shared" si="49"/>
        <v>0</v>
      </c>
      <c r="AY60" s="51" t="str">
        <f t="shared" si="50"/>
        <v>BPB</v>
      </c>
      <c r="AZ60" s="385" t="str">
        <f>IF($C60="","",IF(LEN(AY60)&lt;3,"",LOOKUP(AY60,'Betting Systems'!$E$4:$E$11,'Betting Systems'!$F$4:$F$11)))</f>
        <v>B</v>
      </c>
      <c r="BA60" s="52">
        <f t="shared" si="34"/>
        <v>1</v>
      </c>
      <c r="BB60" s="126" t="str">
        <f t="shared" si="51"/>
        <v>PBBPB</v>
      </c>
      <c r="BC60" s="123" t="str">
        <f>IF($C60="","",IF(LEN(BB60)&lt;5,"",LOOKUP(BB60,'Betting Systems'!$H$4:$H$35,'Betting Systems'!$I$4:$I$35)))</f>
        <v>B</v>
      </c>
      <c r="BD60" s="125">
        <f t="shared" si="35"/>
        <v>1</v>
      </c>
      <c r="BF60" s="51">
        <f t="shared" si="52"/>
        <v>14</v>
      </c>
      <c r="BG60" s="385">
        <f t="shared" si="52"/>
        <v>12</v>
      </c>
      <c r="BH60" s="385">
        <f t="shared" si="52"/>
        <v>11</v>
      </c>
      <c r="BI60" s="385">
        <f t="shared" si="52"/>
        <v>16</v>
      </c>
      <c r="BJ60" s="385">
        <f t="shared" si="52"/>
        <v>10</v>
      </c>
      <c r="BK60" s="385">
        <f t="shared" si="52"/>
        <v>9</v>
      </c>
      <c r="BL60" s="385">
        <f t="shared" si="52"/>
        <v>15</v>
      </c>
      <c r="BM60" s="385">
        <f t="shared" si="52"/>
        <v>15</v>
      </c>
      <c r="BN60" s="385">
        <f t="shared" si="52"/>
        <v>9</v>
      </c>
      <c r="BO60" s="31">
        <f t="shared" si="52"/>
        <v>40</v>
      </c>
      <c r="BP60" s="475">
        <v>-1.2636252613683183E-2</v>
      </c>
      <c r="BQ60" s="466">
        <v>-1.4116254964418743E-2</v>
      </c>
      <c r="BR60" s="466">
        <v>-0.14616671728291769</v>
      </c>
      <c r="BS60" s="466">
        <v>0.44624669132071687</v>
      </c>
      <c r="BT60" s="466">
        <v>5.3505015156188954E-2</v>
      </c>
      <c r="BU60" s="466">
        <v>0.40537792877820367</v>
      </c>
      <c r="BV60" s="476">
        <v>9.487036474652491E-2</v>
      </c>
      <c r="BW60" s="339">
        <f t="shared" si="42"/>
        <v>-1.4116254964418742</v>
      </c>
      <c r="BX60" s="343">
        <f t="shared" si="43"/>
        <v>4337.3695015492367</v>
      </c>
      <c r="BY60" s="453">
        <f t="shared" si="44"/>
        <v>141.42206097231309</v>
      </c>
      <c r="BZ60" s="453">
        <f t="shared" si="44"/>
        <v>4169.0354429168419</v>
      </c>
      <c r="CA60" s="453">
        <f t="shared" si="45"/>
        <v>0.18904689908445782</v>
      </c>
      <c r="CB60" s="344">
        <f t="shared" si="26"/>
        <v>8648.0160523374761</v>
      </c>
    </row>
    <row r="61" spans="2:80" x14ac:dyDescent="0.25">
      <c r="B61" s="172">
        <v>56</v>
      </c>
      <c r="C61" s="173">
        <f>IF(Risk_NC!C77="","",Risk_NC!C77)</f>
        <v>6</v>
      </c>
      <c r="D61" s="419">
        <f>IF(Risk_NC!D77="","",Risk_NC!D77)</f>
        <v>2</v>
      </c>
      <c r="E61" s="419">
        <f>IF(Risk_NC!E77="","",Risk_NC!E77)</f>
        <v>1</v>
      </c>
      <c r="F61" s="419">
        <f>IF(Risk_NC!F77="","",Risk_NC!F77)</f>
        <v>7</v>
      </c>
      <c r="G61" s="419" t="str">
        <f>IF(Risk_NC!G77="","",Risk_NC!G77)</f>
        <v/>
      </c>
      <c r="H61" s="175" t="str">
        <f>IF(Risk_NC!H77="","",Risk_NC!H77)</f>
        <v/>
      </c>
      <c r="I61" s="417">
        <f t="shared" si="9"/>
        <v>6</v>
      </c>
      <c r="J61" s="174">
        <f t="shared" si="9"/>
        <v>2</v>
      </c>
      <c r="K61" s="174">
        <f t="shared" si="9"/>
        <v>1</v>
      </c>
      <c r="L61" s="174">
        <f t="shared" si="9"/>
        <v>7</v>
      </c>
      <c r="M61" s="174" t="str">
        <f t="shared" si="9"/>
        <v/>
      </c>
      <c r="N61" s="175" t="str">
        <f t="shared" si="9"/>
        <v/>
      </c>
      <c r="O61" s="176">
        <f t="shared" si="10"/>
        <v>7</v>
      </c>
      <c r="P61" s="177">
        <f t="shared" si="10"/>
        <v>9</v>
      </c>
      <c r="Q61" s="465">
        <f t="shared" si="11"/>
        <v>7</v>
      </c>
      <c r="R61" s="464">
        <f t="shared" si="12"/>
        <v>9</v>
      </c>
      <c r="S61" s="417" t="str">
        <f t="shared" si="13"/>
        <v>B</v>
      </c>
      <c r="T61" s="167" t="str">
        <f>Risk_NC!Q77</f>
        <v>T</v>
      </c>
      <c r="U61" s="485">
        <f>IF(C61="","",SUM(Risk_NC!I77:K77))</f>
        <v>100</v>
      </c>
      <c r="V61" s="485">
        <f t="shared" si="14"/>
        <v>-100</v>
      </c>
      <c r="W61" s="155">
        <f t="shared" si="27"/>
        <v>3200</v>
      </c>
      <c r="X61" s="179">
        <f t="shared" si="28"/>
        <v>26.113741898775601</v>
      </c>
      <c r="Y61" s="180">
        <f t="shared" si="29"/>
        <v>-861.74054571978888</v>
      </c>
      <c r="Z61" s="158">
        <f>Risk_NC!I77</f>
        <v>0</v>
      </c>
      <c r="AA61" s="423">
        <f>Risk_NC!J77</f>
        <v>0</v>
      </c>
      <c r="AB61" s="159">
        <f>Risk_NC!K77</f>
        <v>100</v>
      </c>
      <c r="AC61" s="421">
        <f t="shared" si="15"/>
        <v>0</v>
      </c>
      <c r="AD61" s="423">
        <f t="shared" si="16"/>
        <v>0</v>
      </c>
      <c r="AE61" s="159">
        <f t="shared" si="38"/>
        <v>-100</v>
      </c>
      <c r="AF61" s="433">
        <f t="shared" si="39"/>
        <v>-100</v>
      </c>
      <c r="AG61" s="424">
        <f t="shared" si="17"/>
        <v>-100</v>
      </c>
      <c r="AH61" s="171">
        <f t="shared" si="18"/>
        <v>-100</v>
      </c>
      <c r="AI61" s="434">
        <f t="shared" si="40"/>
        <v>800</v>
      </c>
      <c r="AJ61" s="202">
        <f>CA!$E$5</f>
        <v>0.44624660934359561</v>
      </c>
      <c r="AK61" s="212">
        <f>CA!$E$28</f>
        <v>5.3863715857769889E-2</v>
      </c>
      <c r="AL61" s="213">
        <f>CA!$E$29</f>
        <v>0.4047337067749931</v>
      </c>
      <c r="AM61" s="443">
        <f>CA!$E$6</f>
        <v>9.5155968023640194E-2</v>
      </c>
      <c r="AN61" s="215">
        <f t="shared" si="41"/>
        <v>26.113741898775601</v>
      </c>
      <c r="AO61" s="209">
        <f t="shared" si="19"/>
        <v>7097.407691169843</v>
      </c>
      <c r="AP61" s="429">
        <f t="shared" si="20"/>
        <v>856.68494325649851</v>
      </c>
      <c r="AQ61" s="429">
        <f t="shared" si="21"/>
        <v>6437.1584303259924</v>
      </c>
      <c r="AR61" s="451">
        <f t="shared" si="22"/>
        <v>56988.903585476481</v>
      </c>
      <c r="AS61" s="448">
        <f t="shared" si="23"/>
        <v>71380.154650228811</v>
      </c>
      <c r="AT61" s="139"/>
      <c r="AU61" s="59" t="str">
        <f t="shared" si="46"/>
        <v>B</v>
      </c>
      <c r="AV61" s="51" t="str">
        <f t="shared" si="47"/>
        <v>BB</v>
      </c>
      <c r="AW61" s="385" t="str">
        <f>IF(C61="","",IF(LEN(AV61)&lt;2,"",LOOKUP(AV61,'Betting Systems'!$B$4:$B$7,'Betting Systems'!$C$4:$C$7)))</f>
        <v>B</v>
      </c>
      <c r="AX61" s="31">
        <f t="shared" si="49"/>
        <v>0</v>
      </c>
      <c r="AY61" s="51" t="str">
        <f t="shared" si="50"/>
        <v>PBB</v>
      </c>
      <c r="AZ61" s="385" t="str">
        <f>IF($C61="","",IF(LEN(AY61)&lt;3,"",LOOKUP(AY61,'Betting Systems'!$E$4:$E$11,'Betting Systems'!$F$4:$F$11)))</f>
        <v>P</v>
      </c>
      <c r="BA61" s="52">
        <f t="shared" si="34"/>
        <v>0</v>
      </c>
      <c r="BB61" s="126" t="str">
        <f t="shared" si="51"/>
        <v>BBPBB</v>
      </c>
      <c r="BC61" s="123" t="str">
        <f>IF($C61="","",IF(LEN(BB61)&lt;5,"",LOOKUP(BB61,'Betting Systems'!$H$4:$H$35,'Betting Systems'!$I$4:$I$35)))</f>
        <v>P</v>
      </c>
      <c r="BD61" s="125">
        <f t="shared" si="35"/>
        <v>0</v>
      </c>
      <c r="BF61" s="51">
        <f t="shared" si="52"/>
        <v>13</v>
      </c>
      <c r="BG61" s="385">
        <f t="shared" si="52"/>
        <v>12</v>
      </c>
      <c r="BH61" s="385">
        <f t="shared" si="52"/>
        <v>11</v>
      </c>
      <c r="BI61" s="385">
        <f t="shared" si="52"/>
        <v>16</v>
      </c>
      <c r="BJ61" s="385">
        <f t="shared" si="52"/>
        <v>10</v>
      </c>
      <c r="BK61" s="385">
        <f t="shared" si="52"/>
        <v>8</v>
      </c>
      <c r="BL61" s="385">
        <f t="shared" si="52"/>
        <v>14</v>
      </c>
      <c r="BM61" s="385">
        <f t="shared" si="52"/>
        <v>14</v>
      </c>
      <c r="BN61" s="385">
        <f t="shared" si="52"/>
        <v>9</v>
      </c>
      <c r="BO61" s="31">
        <f t="shared" si="52"/>
        <v>40</v>
      </c>
      <c r="BP61" s="475">
        <v>-1.2635924193735614E-2</v>
      </c>
      <c r="BQ61" s="466">
        <v>-1.4116203333458591E-2</v>
      </c>
      <c r="BR61" s="466">
        <v>-0.1461657877202315</v>
      </c>
      <c r="BS61" s="466">
        <v>0.44624680388829713</v>
      </c>
      <c r="BT61" s="466">
        <v>5.350425505437352E-2</v>
      </c>
      <c r="BU61" s="466">
        <v>0.40537847302765179</v>
      </c>
      <c r="BV61" s="476">
        <v>9.4870468031262298E-2</v>
      </c>
      <c r="BW61" s="339">
        <f t="shared" si="42"/>
        <v>-14.61657877202315</v>
      </c>
      <c r="BX61" s="343">
        <f t="shared" si="43"/>
        <v>3253.285846235508</v>
      </c>
      <c r="BY61" s="453">
        <f t="shared" si="44"/>
        <v>390.06360194646732</v>
      </c>
      <c r="BZ61" s="453">
        <f t="shared" si="44"/>
        <v>2955.3422840862349</v>
      </c>
      <c r="CA61" s="453">
        <f t="shared" si="45"/>
        <v>62956.058752444485</v>
      </c>
      <c r="CB61" s="344">
        <f t="shared" si="26"/>
        <v>69554.750484712698</v>
      </c>
    </row>
    <row r="62" spans="2:80" x14ac:dyDescent="0.25">
      <c r="B62" s="172">
        <v>57</v>
      </c>
      <c r="C62" s="173">
        <f>IF(Risk_NC!C78="","",Risk_NC!C78)</f>
        <v>5</v>
      </c>
      <c r="D62" s="419">
        <f>IF(Risk_NC!D78="","",Risk_NC!D78)</f>
        <v>7</v>
      </c>
      <c r="E62" s="419">
        <f>IF(Risk_NC!E78="","",Risk_NC!E78)</f>
        <v>4</v>
      </c>
      <c r="F62" s="419">
        <f>IF(Risk_NC!F78="","",Risk_NC!F78)</f>
        <v>8</v>
      </c>
      <c r="G62" s="419" t="str">
        <f>IF(Risk_NC!G78="","",Risk_NC!G78)</f>
        <v/>
      </c>
      <c r="H62" s="175" t="str">
        <f>IF(Risk_NC!H78="","",Risk_NC!H78)</f>
        <v/>
      </c>
      <c r="I62" s="417">
        <f t="shared" ref="I62:N104" si="53">IF(C62="","",LOOKUP(C62,$B$110:$B$124,$C$110:$C$124))</f>
        <v>5</v>
      </c>
      <c r="J62" s="174">
        <f t="shared" si="53"/>
        <v>7</v>
      </c>
      <c r="K62" s="174">
        <f t="shared" si="53"/>
        <v>4</v>
      </c>
      <c r="L62" s="174">
        <f t="shared" si="53"/>
        <v>8</v>
      </c>
      <c r="M62" s="174" t="str">
        <f t="shared" si="53"/>
        <v/>
      </c>
      <c r="N62" s="175" t="str">
        <f t="shared" si="53"/>
        <v/>
      </c>
      <c r="O62" s="176">
        <f t="shared" si="10"/>
        <v>9</v>
      </c>
      <c r="P62" s="177">
        <f t="shared" si="10"/>
        <v>5</v>
      </c>
      <c r="Q62" s="465">
        <f t="shared" si="11"/>
        <v>9</v>
      </c>
      <c r="R62" s="464">
        <f t="shared" si="12"/>
        <v>5</v>
      </c>
      <c r="S62" s="417" t="str">
        <f t="shared" si="13"/>
        <v>P</v>
      </c>
      <c r="T62" s="167" t="str">
        <f>Risk_NC!Q78</f>
        <v>P</v>
      </c>
      <c r="U62" s="485">
        <f>IF(C62="","",SUM(Risk_NC!I78:K78))</f>
        <v>100</v>
      </c>
      <c r="V62" s="485">
        <f t="shared" si="14"/>
        <v>100</v>
      </c>
      <c r="W62" s="155">
        <f t="shared" si="27"/>
        <v>3300</v>
      </c>
      <c r="X62" s="179">
        <f t="shared" si="28"/>
        <v>39.238289348582569</v>
      </c>
      <c r="Y62" s="180">
        <f t="shared" si="29"/>
        <v>-822.50225637120627</v>
      </c>
      <c r="Z62" s="158">
        <f>Risk_NC!I78</f>
        <v>100</v>
      </c>
      <c r="AA62" s="423">
        <f>Risk_NC!J78</f>
        <v>0</v>
      </c>
      <c r="AB62" s="159">
        <f>Risk_NC!K78</f>
        <v>0</v>
      </c>
      <c r="AC62" s="421">
        <f t="shared" si="15"/>
        <v>100</v>
      </c>
      <c r="AD62" s="423">
        <f t="shared" si="16"/>
        <v>0</v>
      </c>
      <c r="AE62" s="159">
        <f t="shared" si="38"/>
        <v>0</v>
      </c>
      <c r="AF62" s="433">
        <f t="shared" si="39"/>
        <v>100</v>
      </c>
      <c r="AG62" s="424">
        <f t="shared" si="17"/>
        <v>-100</v>
      </c>
      <c r="AH62" s="171">
        <f t="shared" si="18"/>
        <v>-100</v>
      </c>
      <c r="AI62" s="434">
        <f t="shared" si="40"/>
        <v>0</v>
      </c>
      <c r="AJ62" s="202">
        <f>CA!$E$5</f>
        <v>0.44624660934359561</v>
      </c>
      <c r="AK62" s="212">
        <f>CA!$E$28</f>
        <v>5.3863715857769889E-2</v>
      </c>
      <c r="AL62" s="213">
        <f>CA!$E$29</f>
        <v>0.4047337067749931</v>
      </c>
      <c r="AM62" s="443">
        <f>CA!$E$6</f>
        <v>9.5155968023640194E-2</v>
      </c>
      <c r="AN62" s="215">
        <f t="shared" si="41"/>
        <v>39.238289348582569</v>
      </c>
      <c r="AO62" s="209">
        <f t="shared" si="19"/>
        <v>1647.5360027699169</v>
      </c>
      <c r="AP62" s="429">
        <f t="shared" si="20"/>
        <v>1044.2720842018357</v>
      </c>
      <c r="AQ62" s="429">
        <f t="shared" si="21"/>
        <v>7846.6942874251909</v>
      </c>
      <c r="AR62" s="451">
        <f t="shared" si="22"/>
        <v>146.50625347586012</v>
      </c>
      <c r="AS62" s="448">
        <f t="shared" si="23"/>
        <v>10685.008627872803</v>
      </c>
      <c r="AT62" s="139"/>
      <c r="AU62" s="59" t="str">
        <f t="shared" si="46"/>
        <v>P</v>
      </c>
      <c r="AV62" s="51" t="str">
        <f t="shared" si="47"/>
        <v>BB</v>
      </c>
      <c r="AW62" s="385" t="str">
        <f>IF(C62="","",IF(LEN(AV62)&lt;2,"",LOOKUP(AV62,'Betting Systems'!$B$4:$B$7,'Betting Systems'!$C$4:$C$7)))</f>
        <v>B</v>
      </c>
      <c r="AX62" s="31">
        <f t="shared" si="49"/>
        <v>0</v>
      </c>
      <c r="AY62" s="51" t="str">
        <f t="shared" si="50"/>
        <v>BBB</v>
      </c>
      <c r="AZ62" s="385" t="str">
        <f>IF($C62="","",IF(LEN(AY62)&lt;3,"",LOOKUP(AY62,'Betting Systems'!$E$4:$E$11,'Betting Systems'!$F$4:$F$11)))</f>
        <v>B</v>
      </c>
      <c r="BA62" s="52">
        <f t="shared" si="34"/>
        <v>0</v>
      </c>
      <c r="BB62" s="126" t="str">
        <f t="shared" si="51"/>
        <v>BPBBB</v>
      </c>
      <c r="BC62" s="123" t="str">
        <f>IF($C62="","",IF(LEN(BB62)&lt;5,"",LOOKUP(BB62,'Betting Systems'!$H$4:$H$35,'Betting Systems'!$I$4:$I$35)))</f>
        <v>B</v>
      </c>
      <c r="BD62" s="125">
        <f t="shared" si="35"/>
        <v>0</v>
      </c>
      <c r="BF62" s="51">
        <f t="shared" si="52"/>
        <v>12</v>
      </c>
      <c r="BG62" s="385">
        <f t="shared" si="52"/>
        <v>11</v>
      </c>
      <c r="BH62" s="385">
        <f t="shared" si="52"/>
        <v>11</v>
      </c>
      <c r="BI62" s="385">
        <f t="shared" si="52"/>
        <v>16</v>
      </c>
      <c r="BJ62" s="385">
        <f t="shared" si="52"/>
        <v>10</v>
      </c>
      <c r="BK62" s="385">
        <f t="shared" si="52"/>
        <v>7</v>
      </c>
      <c r="BL62" s="385">
        <f t="shared" si="52"/>
        <v>13</v>
      </c>
      <c r="BM62" s="385">
        <f t="shared" si="52"/>
        <v>14</v>
      </c>
      <c r="BN62" s="385">
        <f t="shared" si="52"/>
        <v>9</v>
      </c>
      <c r="BO62" s="31">
        <f t="shared" si="52"/>
        <v>40</v>
      </c>
      <c r="BP62" s="475">
        <v>-1.263560310475036E-2</v>
      </c>
      <c r="BQ62" s="466">
        <v>-1.4116162171812722E-2</v>
      </c>
      <c r="BR62" s="466">
        <v>-0.14616571905570094</v>
      </c>
      <c r="BS62" s="466">
        <v>0.44624696061813846</v>
      </c>
      <c r="BT62" s="466">
        <v>5.3503530553099123E-2</v>
      </c>
      <c r="BU62" s="466">
        <v>0.40537903316977619</v>
      </c>
      <c r="BV62" s="476">
        <v>9.4870475660665796E-2</v>
      </c>
      <c r="BW62" s="339">
        <f t="shared" si="42"/>
        <v>-1.2635603104750359</v>
      </c>
      <c r="BX62" s="343">
        <f t="shared" si="43"/>
        <v>4575.9540668539184</v>
      </c>
      <c r="BY62" s="453">
        <f t="shared" si="44"/>
        <v>521.59974091159529</v>
      </c>
      <c r="BZ62" s="453">
        <f t="shared" si="44"/>
        <v>3951.9933822404651</v>
      </c>
      <c r="CA62" s="453">
        <f t="shared" si="45"/>
        <v>0.15146874595669257</v>
      </c>
      <c r="CB62" s="344">
        <f t="shared" si="26"/>
        <v>9049.698658751935</v>
      </c>
    </row>
    <row r="63" spans="2:80" x14ac:dyDescent="0.25">
      <c r="B63" s="172">
        <v>58</v>
      </c>
      <c r="C63" s="173">
        <f>IF(Risk_NC!C79="","",Risk_NC!C79)</f>
        <v>3</v>
      </c>
      <c r="D63" s="419">
        <f>IF(Risk_NC!D79="","",Risk_NC!D79)</f>
        <v>1</v>
      </c>
      <c r="E63" s="419">
        <f>IF(Risk_NC!E79="","",Risk_NC!E79)</f>
        <v>4</v>
      </c>
      <c r="F63" s="419">
        <f>IF(Risk_NC!F79="","",Risk_NC!F79)</f>
        <v>6</v>
      </c>
      <c r="G63" s="419" t="str">
        <f>IF(Risk_NC!G79="","",Risk_NC!G79)</f>
        <v/>
      </c>
      <c r="H63" s="175" t="str">
        <f>IF(Risk_NC!H79="","",Risk_NC!H79)</f>
        <v/>
      </c>
      <c r="I63" s="417">
        <f t="shared" si="53"/>
        <v>3</v>
      </c>
      <c r="J63" s="174">
        <f t="shared" si="53"/>
        <v>1</v>
      </c>
      <c r="K63" s="174">
        <f t="shared" si="53"/>
        <v>4</v>
      </c>
      <c r="L63" s="174">
        <f t="shared" si="53"/>
        <v>6</v>
      </c>
      <c r="M63" s="174" t="str">
        <f t="shared" si="53"/>
        <v/>
      </c>
      <c r="N63" s="175" t="str">
        <f t="shared" si="53"/>
        <v/>
      </c>
      <c r="O63" s="176">
        <f t="shared" si="10"/>
        <v>7</v>
      </c>
      <c r="P63" s="177">
        <f t="shared" si="10"/>
        <v>7</v>
      </c>
      <c r="Q63" s="465">
        <f t="shared" si="11"/>
        <v>7</v>
      </c>
      <c r="R63" s="464">
        <f t="shared" si="12"/>
        <v>7</v>
      </c>
      <c r="S63" s="417" t="str">
        <f t="shared" si="13"/>
        <v>T</v>
      </c>
      <c r="T63" s="167" t="str">
        <f>Risk_NC!Q79</f>
        <v>B</v>
      </c>
      <c r="U63" s="485">
        <f>IF(C63="","",SUM(Risk_NC!I79:K79))</f>
        <v>100</v>
      </c>
      <c r="V63" s="485">
        <f t="shared" si="14"/>
        <v>0</v>
      </c>
      <c r="W63" s="155">
        <f t="shared" si="27"/>
        <v>3300</v>
      </c>
      <c r="X63" s="179">
        <f t="shared" si="28"/>
        <v>-41.931475141471068</v>
      </c>
      <c r="Y63" s="180">
        <f t="shared" si="29"/>
        <v>-864.43373151267735</v>
      </c>
      <c r="Z63" s="158">
        <f>Risk_NC!I79</f>
        <v>0</v>
      </c>
      <c r="AA63" s="423">
        <f>Risk_NC!J79</f>
        <v>100</v>
      </c>
      <c r="AB63" s="159">
        <f>Risk_NC!K79</f>
        <v>0</v>
      </c>
      <c r="AC63" s="421">
        <f t="shared" si="15"/>
        <v>0</v>
      </c>
      <c r="AD63" s="423">
        <f t="shared" si="16"/>
        <v>0</v>
      </c>
      <c r="AE63" s="159">
        <f t="shared" si="38"/>
        <v>0</v>
      </c>
      <c r="AF63" s="433">
        <f t="shared" si="39"/>
        <v>-100</v>
      </c>
      <c r="AG63" s="424">
        <f t="shared" si="17"/>
        <v>50</v>
      </c>
      <c r="AH63" s="171">
        <f t="shared" si="18"/>
        <v>100</v>
      </c>
      <c r="AI63" s="434">
        <f t="shared" si="40"/>
        <v>0</v>
      </c>
      <c r="AJ63" s="202">
        <f>CA!$E$5</f>
        <v>0.44624660934359561</v>
      </c>
      <c r="AK63" s="212">
        <f>CA!$E$28</f>
        <v>5.3863715857769889E-2</v>
      </c>
      <c r="AL63" s="213">
        <f>CA!$E$29</f>
        <v>0.4047337067749931</v>
      </c>
      <c r="AM63" s="443">
        <f>CA!$E$6</f>
        <v>9.5155968023640194E-2</v>
      </c>
      <c r="AN63" s="215">
        <f t="shared" si="41"/>
        <v>-41.931475141471068</v>
      </c>
      <c r="AO63" s="209">
        <f t="shared" si="19"/>
        <v>1504.722851602347</v>
      </c>
      <c r="AP63" s="429">
        <f t="shared" si="20"/>
        <v>455.22359930000238</v>
      </c>
      <c r="AQ63" s="429">
        <f t="shared" si="21"/>
        <v>8153.1758170217008</v>
      </c>
      <c r="AR63" s="451">
        <f t="shared" si="22"/>
        <v>167.3078482766677</v>
      </c>
      <c r="AS63" s="448">
        <f t="shared" si="23"/>
        <v>10280.430116200718</v>
      </c>
      <c r="AT63" s="139"/>
      <c r="AU63" s="59" t="str">
        <f t="shared" si="46"/>
        <v>P</v>
      </c>
      <c r="AV63" s="51" t="str">
        <f t="shared" si="47"/>
        <v>BP</v>
      </c>
      <c r="AW63" s="385" t="str">
        <f>IF(C63="","",IF(LEN(AV63)&lt;2,"",LOOKUP(AV63,'Betting Systems'!$B$4:$B$7,'Betting Systems'!$C$4:$C$7)))</f>
        <v>B</v>
      </c>
      <c r="AX63" s="31">
        <f t="shared" si="49"/>
        <v>1</v>
      </c>
      <c r="AY63" s="51" t="str">
        <f t="shared" si="50"/>
        <v>BBP</v>
      </c>
      <c r="AZ63" s="385" t="str">
        <f>IF($C63="","",IF(LEN(AY63)&lt;3,"",LOOKUP(AY63,'Betting Systems'!$E$4:$E$11,'Betting Systems'!$F$4:$F$11)))</f>
        <v>B</v>
      </c>
      <c r="BA63" s="52">
        <f t="shared" si="34"/>
        <v>1</v>
      </c>
      <c r="BB63" s="126" t="str">
        <f t="shared" si="51"/>
        <v>PBBBP</v>
      </c>
      <c r="BC63" s="123" t="str">
        <f>IF($C63="","",IF(LEN(BB63)&lt;5,"",LOOKUP(BB63,'Betting Systems'!$H$4:$H$35,'Betting Systems'!$I$4:$I$35)))</f>
        <v>B</v>
      </c>
      <c r="BD63" s="125">
        <f t="shared" si="35"/>
        <v>1</v>
      </c>
      <c r="BF63" s="51">
        <f t="shared" si="52"/>
        <v>12</v>
      </c>
      <c r="BG63" s="385">
        <f t="shared" si="52"/>
        <v>11</v>
      </c>
      <c r="BH63" s="385">
        <f t="shared" si="52"/>
        <v>11</v>
      </c>
      <c r="BI63" s="385">
        <f t="shared" si="52"/>
        <v>15</v>
      </c>
      <c r="BJ63" s="385">
        <f t="shared" si="52"/>
        <v>9</v>
      </c>
      <c r="BK63" s="385">
        <f t="shared" si="52"/>
        <v>7</v>
      </c>
      <c r="BL63" s="385">
        <f t="shared" si="52"/>
        <v>12</v>
      </c>
      <c r="BM63" s="385">
        <f t="shared" si="52"/>
        <v>13</v>
      </c>
      <c r="BN63" s="385">
        <f t="shared" si="52"/>
        <v>9</v>
      </c>
      <c r="BO63" s="31">
        <f t="shared" si="52"/>
        <v>40</v>
      </c>
      <c r="BP63" s="475">
        <v>-1.2635296216499118E-2</v>
      </c>
      <c r="BQ63" s="466">
        <v>-1.4116209972433458E-2</v>
      </c>
      <c r="BR63" s="466">
        <v>-0.14616606305784094</v>
      </c>
      <c r="BS63" s="466">
        <v>0.44624713317352704</v>
      </c>
      <c r="BT63" s="466">
        <v>5.3503012377831977E-2</v>
      </c>
      <c r="BU63" s="466">
        <v>0.40537941701217756</v>
      </c>
      <c r="BV63" s="476">
        <v>9.4870437438214023E-2</v>
      </c>
      <c r="BW63" s="339">
        <f t="shared" si="42"/>
        <v>-1.4116209972433458</v>
      </c>
      <c r="BX63" s="343">
        <f t="shared" si="43"/>
        <v>4337.3741920941766</v>
      </c>
      <c r="BY63" s="453">
        <f t="shared" si="44"/>
        <v>141.4167425665307</v>
      </c>
      <c r="BZ63" s="453">
        <f t="shared" si="44"/>
        <v>4169.0503784622042</v>
      </c>
      <c r="CA63" s="453">
        <f t="shared" si="45"/>
        <v>0.18904583885904236</v>
      </c>
      <c r="CB63" s="344">
        <f t="shared" si="26"/>
        <v>8648.0303589617706</v>
      </c>
    </row>
    <row r="64" spans="2:80" x14ac:dyDescent="0.25">
      <c r="B64" s="172">
        <v>59</v>
      </c>
      <c r="C64" s="173" t="str">
        <f>IF(Risk_NC!C80="","",Risk_NC!C80)</f>
        <v>K</v>
      </c>
      <c r="D64" s="419">
        <f>IF(Risk_NC!D80="","",Risk_NC!D80)</f>
        <v>4</v>
      </c>
      <c r="E64" s="419">
        <f>IF(Risk_NC!E80="","",Risk_NC!E80)</f>
        <v>7</v>
      </c>
      <c r="F64" s="419">
        <f>IF(Risk_NC!F80="","",Risk_NC!F80)</f>
        <v>2</v>
      </c>
      <c r="G64" s="419" t="str">
        <f>IF(Risk_NC!G80="","",Risk_NC!G80)</f>
        <v/>
      </c>
      <c r="H64" s="175" t="str">
        <f>IF(Risk_NC!H80="","",Risk_NC!H80)</f>
        <v/>
      </c>
      <c r="I64" s="417">
        <f t="shared" si="53"/>
        <v>0</v>
      </c>
      <c r="J64" s="174">
        <f t="shared" si="53"/>
        <v>4</v>
      </c>
      <c r="K64" s="174">
        <f t="shared" si="53"/>
        <v>7</v>
      </c>
      <c r="L64" s="174">
        <f t="shared" si="53"/>
        <v>2</v>
      </c>
      <c r="M64" s="174" t="str">
        <f t="shared" si="53"/>
        <v/>
      </c>
      <c r="N64" s="175" t="str">
        <f t="shared" si="53"/>
        <v/>
      </c>
      <c r="O64" s="176">
        <f t="shared" si="10"/>
        <v>7</v>
      </c>
      <c r="P64" s="177">
        <f t="shared" si="10"/>
        <v>6</v>
      </c>
      <c r="Q64" s="465">
        <f t="shared" si="11"/>
        <v>7</v>
      </c>
      <c r="R64" s="464">
        <f t="shared" si="12"/>
        <v>6</v>
      </c>
      <c r="S64" s="417" t="str">
        <f t="shared" si="13"/>
        <v>P</v>
      </c>
      <c r="T64" s="167" t="str">
        <f>Risk_NC!Q80</f>
        <v>T</v>
      </c>
      <c r="U64" s="485">
        <f>IF(C64="","",SUM(Risk_NC!I80:K80))</f>
        <v>100</v>
      </c>
      <c r="V64" s="485">
        <f t="shared" si="14"/>
        <v>-100</v>
      </c>
      <c r="W64" s="155">
        <f t="shared" si="27"/>
        <v>3200</v>
      </c>
      <c r="X64" s="179">
        <f t="shared" si="28"/>
        <v>26.113741898775601</v>
      </c>
      <c r="Y64" s="180">
        <f t="shared" si="29"/>
        <v>-838.31998961390173</v>
      </c>
      <c r="Z64" s="158">
        <f>Risk_NC!I80</f>
        <v>0</v>
      </c>
      <c r="AA64" s="423">
        <f>Risk_NC!J80</f>
        <v>0</v>
      </c>
      <c r="AB64" s="159">
        <f>Risk_NC!K80</f>
        <v>100</v>
      </c>
      <c r="AC64" s="421">
        <f t="shared" si="15"/>
        <v>0</v>
      </c>
      <c r="AD64" s="423">
        <f t="shared" si="16"/>
        <v>0</v>
      </c>
      <c r="AE64" s="159">
        <f t="shared" si="38"/>
        <v>-100</v>
      </c>
      <c r="AF64" s="433">
        <f t="shared" si="39"/>
        <v>-100</v>
      </c>
      <c r="AG64" s="424">
        <f t="shared" si="17"/>
        <v>-100</v>
      </c>
      <c r="AH64" s="171">
        <f t="shared" si="18"/>
        <v>-100</v>
      </c>
      <c r="AI64" s="434">
        <f t="shared" si="40"/>
        <v>800</v>
      </c>
      <c r="AJ64" s="202">
        <f>CA!$E$5</f>
        <v>0.44624660934359561</v>
      </c>
      <c r="AK64" s="212">
        <f>CA!$E$28</f>
        <v>5.3863715857769889E-2</v>
      </c>
      <c r="AL64" s="213">
        <f>CA!$E$29</f>
        <v>0.4047337067749931</v>
      </c>
      <c r="AM64" s="443">
        <f>CA!$E$6</f>
        <v>9.5155968023640194E-2</v>
      </c>
      <c r="AN64" s="215">
        <f t="shared" si="41"/>
        <v>26.113741898775601</v>
      </c>
      <c r="AO64" s="209">
        <f t="shared" si="19"/>
        <v>7097.407691169843</v>
      </c>
      <c r="AP64" s="429">
        <f t="shared" si="20"/>
        <v>856.68494325649851</v>
      </c>
      <c r="AQ64" s="429">
        <f t="shared" si="21"/>
        <v>6437.1584303259924</v>
      </c>
      <c r="AR64" s="451">
        <f t="shared" si="22"/>
        <v>56988.903585476481</v>
      </c>
      <c r="AS64" s="448">
        <f t="shared" si="23"/>
        <v>71380.154650228811</v>
      </c>
      <c r="AT64" s="139"/>
      <c r="AU64" s="59" t="str">
        <f t="shared" si="46"/>
        <v>P</v>
      </c>
      <c r="AV64" s="51" t="str">
        <f t="shared" si="47"/>
        <v>PP</v>
      </c>
      <c r="AW64" s="385" t="str">
        <f>IF(C64="","",IF(LEN(AV64)&lt;2,"",LOOKUP(AV64,'Betting Systems'!$B$4:$B$7,'Betting Systems'!$C$4:$C$7)))</f>
        <v>P</v>
      </c>
      <c r="AX64" s="31">
        <f t="shared" si="49"/>
        <v>0</v>
      </c>
      <c r="AY64" s="51" t="str">
        <f t="shared" si="50"/>
        <v>BPP</v>
      </c>
      <c r="AZ64" s="385" t="str">
        <f>IF($C64="","",IF(LEN(AY64)&lt;3,"",LOOKUP(AY64,'Betting Systems'!$E$4:$E$11,'Betting Systems'!$F$4:$F$11)))</f>
        <v>B</v>
      </c>
      <c r="BA64" s="52">
        <f t="shared" si="34"/>
        <v>0</v>
      </c>
      <c r="BB64" s="126" t="str">
        <f t="shared" si="51"/>
        <v>BBBPP</v>
      </c>
      <c r="BC64" s="123" t="str">
        <f>IF($C64="","",IF(LEN(BB64)&lt;5,"",LOOKUP(BB64,'Betting Systems'!$H$4:$H$35,'Betting Systems'!$I$4:$I$35)))</f>
        <v/>
      </c>
      <c r="BD64" s="125" t="str">
        <f t="shared" si="35"/>
        <v/>
      </c>
      <c r="BF64" s="51">
        <f t="shared" si="52"/>
        <v>11</v>
      </c>
      <c r="BG64" s="385">
        <f t="shared" si="52"/>
        <v>11</v>
      </c>
      <c r="BH64" s="385">
        <f t="shared" si="52"/>
        <v>10</v>
      </c>
      <c r="BI64" s="385">
        <f t="shared" si="52"/>
        <v>14</v>
      </c>
      <c r="BJ64" s="385">
        <f t="shared" si="52"/>
        <v>9</v>
      </c>
      <c r="BK64" s="385">
        <f t="shared" si="52"/>
        <v>6</v>
      </c>
      <c r="BL64" s="385">
        <f t="shared" si="52"/>
        <v>12</v>
      </c>
      <c r="BM64" s="385">
        <f t="shared" si="52"/>
        <v>13</v>
      </c>
      <c r="BN64" s="385">
        <f t="shared" si="52"/>
        <v>9</v>
      </c>
      <c r="BO64" s="31">
        <f t="shared" si="52"/>
        <v>40</v>
      </c>
      <c r="BP64" s="475">
        <v>-1.2635067631120352E-2</v>
      </c>
      <c r="BQ64" s="466">
        <v>-1.4116159756957153E-2</v>
      </c>
      <c r="BR64" s="466">
        <v>-0.14616676511218529</v>
      </c>
      <c r="BS64" s="466">
        <v>0.44624728646910472</v>
      </c>
      <c r="BT64" s="466">
        <v>5.3502454776121186E-2</v>
      </c>
      <c r="BU64" s="466">
        <v>0.40537989932408697</v>
      </c>
      <c r="BV64" s="476">
        <v>9.4870359432143059E-2</v>
      </c>
      <c r="BW64" s="339">
        <f t="shared" si="42"/>
        <v>-14.616676511218529</v>
      </c>
      <c r="BX64" s="343">
        <f t="shared" si="43"/>
        <v>3253.2819162713354</v>
      </c>
      <c r="BY64" s="453">
        <f t="shared" si="44"/>
        <v>390.04958433810145</v>
      </c>
      <c r="BZ64" s="453">
        <f t="shared" si="44"/>
        <v>2955.3459162204963</v>
      </c>
      <c r="CA64" s="453">
        <f t="shared" si="45"/>
        <v>62956.001793201511</v>
      </c>
      <c r="CB64" s="344">
        <f t="shared" si="26"/>
        <v>69554.679210031449</v>
      </c>
    </row>
    <row r="65" spans="2:80" x14ac:dyDescent="0.25">
      <c r="B65" s="172">
        <v>60</v>
      </c>
      <c r="C65" s="173">
        <f>IF(Risk_NC!C81="","",Risk_NC!C81)</f>
        <v>3</v>
      </c>
      <c r="D65" s="419">
        <f>IF(Risk_NC!D81="","",Risk_NC!D81)</f>
        <v>9</v>
      </c>
      <c r="E65" s="419">
        <f>IF(Risk_NC!E81="","",Risk_NC!E81)</f>
        <v>3</v>
      </c>
      <c r="F65" s="419" t="str">
        <f>IF(Risk_NC!F81="","",Risk_NC!F81)</f>
        <v>J</v>
      </c>
      <c r="G65" s="419" t="str">
        <f>IF(Risk_NC!G81="","",Risk_NC!G81)</f>
        <v/>
      </c>
      <c r="H65" s="175" t="str">
        <f>IF(Risk_NC!H81="","",Risk_NC!H81)</f>
        <v/>
      </c>
      <c r="I65" s="417">
        <f t="shared" si="53"/>
        <v>3</v>
      </c>
      <c r="J65" s="174">
        <f t="shared" si="53"/>
        <v>9</v>
      </c>
      <c r="K65" s="174">
        <f t="shared" si="53"/>
        <v>3</v>
      </c>
      <c r="L65" s="174">
        <f t="shared" si="53"/>
        <v>0</v>
      </c>
      <c r="M65" s="174" t="str">
        <f t="shared" si="53"/>
        <v/>
      </c>
      <c r="N65" s="175" t="str">
        <f t="shared" si="53"/>
        <v/>
      </c>
      <c r="O65" s="176">
        <f t="shared" si="10"/>
        <v>6</v>
      </c>
      <c r="P65" s="177">
        <f t="shared" si="10"/>
        <v>9</v>
      </c>
      <c r="Q65" s="465">
        <f t="shared" si="11"/>
        <v>6</v>
      </c>
      <c r="R65" s="464">
        <f t="shared" si="12"/>
        <v>9</v>
      </c>
      <c r="S65" s="417" t="str">
        <f t="shared" si="13"/>
        <v>B</v>
      </c>
      <c r="T65" s="167" t="str">
        <f>Risk_NC!Q81</f>
        <v>P</v>
      </c>
      <c r="U65" s="485">
        <f>IF(C65="","",SUM(Risk_NC!I81:K81))</f>
        <v>100</v>
      </c>
      <c r="V65" s="485">
        <f t="shared" si="14"/>
        <v>-100</v>
      </c>
      <c r="W65" s="155">
        <f t="shared" si="27"/>
        <v>3100</v>
      </c>
      <c r="X65" s="179">
        <f t="shared" si="28"/>
        <v>39.238289348582569</v>
      </c>
      <c r="Y65" s="180">
        <f t="shared" si="29"/>
        <v>-799.08170026531911</v>
      </c>
      <c r="Z65" s="158">
        <f>Risk_NC!I81</f>
        <v>100</v>
      </c>
      <c r="AA65" s="423">
        <f>Risk_NC!J81</f>
        <v>0</v>
      </c>
      <c r="AB65" s="159">
        <f>Risk_NC!K81</f>
        <v>0</v>
      </c>
      <c r="AC65" s="421">
        <f t="shared" si="15"/>
        <v>-100</v>
      </c>
      <c r="AD65" s="423">
        <f t="shared" si="16"/>
        <v>0</v>
      </c>
      <c r="AE65" s="159">
        <f t="shared" si="38"/>
        <v>0</v>
      </c>
      <c r="AF65" s="433">
        <f t="shared" si="39"/>
        <v>100</v>
      </c>
      <c r="AG65" s="424">
        <f t="shared" si="17"/>
        <v>-100</v>
      </c>
      <c r="AH65" s="171">
        <f t="shared" si="18"/>
        <v>-100</v>
      </c>
      <c r="AI65" s="434">
        <f t="shared" si="40"/>
        <v>0</v>
      </c>
      <c r="AJ65" s="202">
        <f>CA!$E$5</f>
        <v>0.44624660934359561</v>
      </c>
      <c r="AK65" s="212">
        <f>CA!$E$28</f>
        <v>5.3863715857769889E-2</v>
      </c>
      <c r="AL65" s="213">
        <f>CA!$E$29</f>
        <v>0.4047337067749931</v>
      </c>
      <c r="AM65" s="443">
        <f>CA!$E$6</f>
        <v>9.5155968023640194E-2</v>
      </c>
      <c r="AN65" s="215">
        <f t="shared" si="41"/>
        <v>39.238289348582569</v>
      </c>
      <c r="AO65" s="209">
        <f t="shared" si="19"/>
        <v>1647.5360027699169</v>
      </c>
      <c r="AP65" s="429">
        <f t="shared" si="20"/>
        <v>1044.2720842018357</v>
      </c>
      <c r="AQ65" s="429">
        <f t="shared" si="21"/>
        <v>7846.6942874251909</v>
      </c>
      <c r="AR65" s="451">
        <f t="shared" si="22"/>
        <v>146.50625347586012</v>
      </c>
      <c r="AS65" s="448">
        <f t="shared" si="23"/>
        <v>10685.008627872803</v>
      </c>
      <c r="AT65" s="139"/>
      <c r="AU65" s="59" t="str">
        <f t="shared" si="46"/>
        <v>B</v>
      </c>
      <c r="AV65" s="51" t="str">
        <f t="shared" si="47"/>
        <v>PP</v>
      </c>
      <c r="AW65" s="385" t="str">
        <f>IF(C65="","",IF(LEN(AV65)&lt;2,"",LOOKUP(AV65,'Betting Systems'!$B$4:$B$7,'Betting Systems'!$C$4:$C$7)))</f>
        <v>P</v>
      </c>
      <c r="AX65" s="31">
        <f t="shared" si="49"/>
        <v>1</v>
      </c>
      <c r="AY65" s="51" t="str">
        <f t="shared" si="50"/>
        <v>PPP</v>
      </c>
      <c r="AZ65" s="385" t="str">
        <f>IF($C65="","",IF(LEN(AY65)&lt;3,"",LOOKUP(AY65,'Betting Systems'!$E$4:$E$11,'Betting Systems'!$F$4:$F$11)))</f>
        <v>P</v>
      </c>
      <c r="BA65" s="52">
        <f t="shared" si="34"/>
        <v>1</v>
      </c>
      <c r="BB65" s="126" t="str">
        <f t="shared" si="51"/>
        <v>BBPPP</v>
      </c>
      <c r="BC65" s="123" t="str">
        <f>IF($C65="","",IF(LEN(BB65)&lt;5,"",LOOKUP(BB65,'Betting Systems'!$H$4:$H$35,'Betting Systems'!$I$4:$I$35)))</f>
        <v>P</v>
      </c>
      <c r="BD65" s="125">
        <f t="shared" si="35"/>
        <v>1</v>
      </c>
      <c r="BF65" s="51">
        <f t="shared" si="52"/>
        <v>11</v>
      </c>
      <c r="BG65" s="385">
        <f t="shared" si="52"/>
        <v>10</v>
      </c>
      <c r="BH65" s="385">
        <f t="shared" si="52"/>
        <v>10</v>
      </c>
      <c r="BI65" s="385">
        <f t="shared" si="52"/>
        <v>13</v>
      </c>
      <c r="BJ65" s="385">
        <f t="shared" si="52"/>
        <v>9</v>
      </c>
      <c r="BK65" s="385">
        <f t="shared" si="52"/>
        <v>6</v>
      </c>
      <c r="BL65" s="385">
        <f t="shared" si="52"/>
        <v>11</v>
      </c>
      <c r="BM65" s="385">
        <f t="shared" si="52"/>
        <v>13</v>
      </c>
      <c r="BN65" s="385">
        <f t="shared" si="52"/>
        <v>9</v>
      </c>
      <c r="BO65" s="31">
        <f t="shared" si="52"/>
        <v>39</v>
      </c>
      <c r="BP65" s="475">
        <v>-1.2634897219414278E-2</v>
      </c>
      <c r="BQ65" s="466">
        <v>-1.4116107187289957E-2</v>
      </c>
      <c r="BR65" s="466">
        <v>-0.14616765214276675</v>
      </c>
      <c r="BS65" s="466">
        <v>0.44624742095445324</v>
      </c>
      <c r="BT65" s="466">
        <v>5.350200881341291E-2</v>
      </c>
      <c r="BU65" s="466">
        <v>0.40538030936045683</v>
      </c>
      <c r="BV65" s="476">
        <v>9.4870260873194251E-2</v>
      </c>
      <c r="BW65" s="339">
        <f t="shared" si="42"/>
        <v>-1.2634897219414278</v>
      </c>
      <c r="BX65" s="343">
        <f t="shared" si="43"/>
        <v>4575.9524076924054</v>
      </c>
      <c r="BY65" s="453">
        <f t="shared" si="44"/>
        <v>521.58565142906173</v>
      </c>
      <c r="BZ65" s="453">
        <f t="shared" si="44"/>
        <v>3952.0114744043121</v>
      </c>
      <c r="CA65" s="453">
        <f t="shared" si="45"/>
        <v>0.15145148000144074</v>
      </c>
      <c r="CB65" s="344">
        <f t="shared" si="26"/>
        <v>9049.7009850057821</v>
      </c>
    </row>
    <row r="66" spans="2:80" x14ac:dyDescent="0.25">
      <c r="B66" s="172">
        <v>61</v>
      </c>
      <c r="C66" s="173">
        <f>IF(Risk_NC!C82="","",Risk_NC!C82)</f>
        <v>9</v>
      </c>
      <c r="D66" s="419">
        <f>IF(Risk_NC!D82="","",Risk_NC!D82)</f>
        <v>8</v>
      </c>
      <c r="E66" s="419">
        <f>IF(Risk_NC!E82="","",Risk_NC!E82)</f>
        <v>8</v>
      </c>
      <c r="F66" s="419">
        <f>IF(Risk_NC!F82="","",Risk_NC!F82)</f>
        <v>8</v>
      </c>
      <c r="G66" s="419" t="str">
        <f>IF(Risk_NC!G82="","",Risk_NC!G82)</f>
        <v/>
      </c>
      <c r="H66" s="175" t="str">
        <f>IF(Risk_NC!H82="","",Risk_NC!H82)</f>
        <v/>
      </c>
      <c r="I66" s="417">
        <f t="shared" si="53"/>
        <v>9</v>
      </c>
      <c r="J66" s="174">
        <f t="shared" si="53"/>
        <v>8</v>
      </c>
      <c r="K66" s="174">
        <f t="shared" si="53"/>
        <v>8</v>
      </c>
      <c r="L66" s="174">
        <f t="shared" si="53"/>
        <v>8</v>
      </c>
      <c r="M66" s="174" t="str">
        <f t="shared" si="53"/>
        <v/>
      </c>
      <c r="N66" s="175" t="str">
        <f t="shared" si="53"/>
        <v/>
      </c>
      <c r="O66" s="176">
        <f t="shared" si="10"/>
        <v>7</v>
      </c>
      <c r="P66" s="177">
        <f t="shared" si="10"/>
        <v>6</v>
      </c>
      <c r="Q66" s="465">
        <f t="shared" si="11"/>
        <v>7</v>
      </c>
      <c r="R66" s="464">
        <f t="shared" si="12"/>
        <v>6</v>
      </c>
      <c r="S66" s="417" t="str">
        <f t="shared" si="13"/>
        <v>P</v>
      </c>
      <c r="T66" s="167" t="str">
        <f>Risk_NC!Q82</f>
        <v>B</v>
      </c>
      <c r="U66" s="485">
        <f>IF(C66="","",SUM(Risk_NC!I82:K82))</f>
        <v>100</v>
      </c>
      <c r="V66" s="485">
        <f t="shared" si="14"/>
        <v>-100</v>
      </c>
      <c r="W66" s="155">
        <f t="shared" si="27"/>
        <v>3000</v>
      </c>
      <c r="X66" s="179">
        <f t="shared" si="28"/>
        <v>-41.931475141471068</v>
      </c>
      <c r="Y66" s="180">
        <f t="shared" si="29"/>
        <v>-841.0131754067902</v>
      </c>
      <c r="Z66" s="158">
        <f>Risk_NC!I82</f>
        <v>0</v>
      </c>
      <c r="AA66" s="423">
        <f>Risk_NC!J82</f>
        <v>100</v>
      </c>
      <c r="AB66" s="159">
        <f>Risk_NC!K82</f>
        <v>0</v>
      </c>
      <c r="AC66" s="421">
        <f t="shared" si="15"/>
        <v>0</v>
      </c>
      <c r="AD66" s="423">
        <f t="shared" si="16"/>
        <v>-100</v>
      </c>
      <c r="AE66" s="159">
        <f t="shared" si="38"/>
        <v>0</v>
      </c>
      <c r="AF66" s="433">
        <f t="shared" si="39"/>
        <v>-100</v>
      </c>
      <c r="AG66" s="424">
        <f t="shared" si="17"/>
        <v>50</v>
      </c>
      <c r="AH66" s="171">
        <f t="shared" si="18"/>
        <v>100</v>
      </c>
      <c r="AI66" s="434">
        <f t="shared" si="40"/>
        <v>0</v>
      </c>
      <c r="AJ66" s="202">
        <f>CA!$E$5</f>
        <v>0.44624660934359561</v>
      </c>
      <c r="AK66" s="212">
        <f>CA!$E$28</f>
        <v>5.3863715857769889E-2</v>
      </c>
      <c r="AL66" s="213">
        <f>CA!$E$29</f>
        <v>0.4047337067749931</v>
      </c>
      <c r="AM66" s="443">
        <f>CA!$E$6</f>
        <v>9.5155968023640194E-2</v>
      </c>
      <c r="AN66" s="215">
        <f t="shared" si="41"/>
        <v>-41.931475141471068</v>
      </c>
      <c r="AO66" s="209">
        <f t="shared" si="19"/>
        <v>1504.722851602347</v>
      </c>
      <c r="AP66" s="429">
        <f t="shared" si="20"/>
        <v>455.22359930000238</v>
      </c>
      <c r="AQ66" s="429">
        <f t="shared" si="21"/>
        <v>8153.1758170217008</v>
      </c>
      <c r="AR66" s="451">
        <f t="shared" si="22"/>
        <v>167.3078482766677</v>
      </c>
      <c r="AS66" s="448">
        <f t="shared" si="23"/>
        <v>10280.430116200718</v>
      </c>
      <c r="AT66" s="139"/>
      <c r="AU66" s="59" t="str">
        <f t="shared" si="46"/>
        <v>P</v>
      </c>
      <c r="AV66" s="51" t="str">
        <f t="shared" si="47"/>
        <v>PB</v>
      </c>
      <c r="AW66" s="385" t="str">
        <f>IF(C66="","",IF(LEN(AV66)&lt;2,"",LOOKUP(AV66,'Betting Systems'!$B$4:$B$7,'Betting Systems'!$C$4:$C$7)))</f>
        <v>P</v>
      </c>
      <c r="AX66" s="31">
        <f t="shared" si="49"/>
        <v>0</v>
      </c>
      <c r="AY66" s="51" t="str">
        <f t="shared" si="50"/>
        <v>PPB</v>
      </c>
      <c r="AZ66" s="385" t="str">
        <f>IF($C66="","",IF(LEN(AY66)&lt;3,"",LOOKUP(AY66,'Betting Systems'!$E$4:$E$11,'Betting Systems'!$F$4:$F$11)))</f>
        <v>P</v>
      </c>
      <c r="BA66" s="52">
        <f t="shared" si="34"/>
        <v>0</v>
      </c>
      <c r="BB66" s="126" t="str">
        <f t="shared" si="51"/>
        <v>BPPPB</v>
      </c>
      <c r="BC66" s="123" t="str">
        <f>IF($C66="","",IF(LEN(BB66)&lt;5,"",LOOKUP(BB66,'Betting Systems'!$H$4:$H$35,'Betting Systems'!$I$4:$I$35)))</f>
        <v>P</v>
      </c>
      <c r="BD66" s="125">
        <f t="shared" si="35"/>
        <v>0</v>
      </c>
      <c r="BF66" s="51">
        <f t="shared" si="52"/>
        <v>11</v>
      </c>
      <c r="BG66" s="385">
        <f t="shared" si="52"/>
        <v>10</v>
      </c>
      <c r="BH66" s="385">
        <f t="shared" si="52"/>
        <v>8</v>
      </c>
      <c r="BI66" s="385">
        <f t="shared" si="52"/>
        <v>13</v>
      </c>
      <c r="BJ66" s="385">
        <f t="shared" si="52"/>
        <v>9</v>
      </c>
      <c r="BK66" s="385">
        <f t="shared" si="52"/>
        <v>6</v>
      </c>
      <c r="BL66" s="385">
        <f t="shared" si="52"/>
        <v>11</v>
      </c>
      <c r="BM66" s="385">
        <f t="shared" si="52"/>
        <v>13</v>
      </c>
      <c r="BN66" s="385">
        <f t="shared" si="52"/>
        <v>8</v>
      </c>
      <c r="BO66" s="31">
        <f t="shared" si="52"/>
        <v>38</v>
      </c>
      <c r="BP66" s="475">
        <v>-1.2634778811735308E-2</v>
      </c>
      <c r="BQ66" s="466">
        <v>-1.4116041164991653E-2</v>
      </c>
      <c r="BR66" s="466">
        <v>-0.14616837564786225</v>
      </c>
      <c r="BS66" s="466">
        <v>0.44624752035303761</v>
      </c>
      <c r="BT66" s="466">
        <v>5.3501639953452619E-2</v>
      </c>
      <c r="BU66" s="466">
        <v>0.40538065921131961</v>
      </c>
      <c r="BV66" s="476">
        <v>9.487018048374353E-2</v>
      </c>
      <c r="BW66" s="339">
        <f t="shared" si="42"/>
        <v>-1.4116041164991653</v>
      </c>
      <c r="BX66" s="343">
        <f t="shared" si="43"/>
        <v>4337.3794406813795</v>
      </c>
      <c r="BY66" s="453">
        <f t="shared" si="44"/>
        <v>141.4130221719426</v>
      </c>
      <c r="BZ66" s="453">
        <f t="shared" si="44"/>
        <v>4169.0617656866707</v>
      </c>
      <c r="CA66" s="453">
        <f t="shared" si="45"/>
        <v>0.18904080549616142</v>
      </c>
      <c r="CB66" s="344">
        <f t="shared" si="26"/>
        <v>8648.0432693454895</v>
      </c>
    </row>
    <row r="67" spans="2:80" x14ac:dyDescent="0.25">
      <c r="B67" s="172">
        <v>62</v>
      </c>
      <c r="C67" s="173">
        <f>IF(Risk_NC!C83="","",Risk_NC!C83)</f>
        <v>4</v>
      </c>
      <c r="D67" s="419">
        <f>IF(Risk_NC!D83="","",Risk_NC!D83)</f>
        <v>8</v>
      </c>
      <c r="E67" s="419">
        <f>IF(Risk_NC!E83="","",Risk_NC!E83)</f>
        <v>4</v>
      </c>
      <c r="F67" s="419">
        <f>IF(Risk_NC!F83="","",Risk_NC!F83)</f>
        <v>4</v>
      </c>
      <c r="G67" s="419" t="str">
        <f>IF(Risk_NC!G83="","",Risk_NC!G83)</f>
        <v/>
      </c>
      <c r="H67" s="175" t="str">
        <f>IF(Risk_NC!H83="","",Risk_NC!H83)</f>
        <v/>
      </c>
      <c r="I67" s="417">
        <f t="shared" si="53"/>
        <v>4</v>
      </c>
      <c r="J67" s="174">
        <f t="shared" si="53"/>
        <v>8</v>
      </c>
      <c r="K67" s="174">
        <f t="shared" si="53"/>
        <v>4</v>
      </c>
      <c r="L67" s="174">
        <f t="shared" si="53"/>
        <v>4</v>
      </c>
      <c r="M67" s="174" t="str">
        <f t="shared" si="53"/>
        <v/>
      </c>
      <c r="N67" s="175" t="str">
        <f t="shared" si="53"/>
        <v/>
      </c>
      <c r="O67" s="176">
        <f t="shared" si="10"/>
        <v>8</v>
      </c>
      <c r="P67" s="177">
        <f t="shared" si="10"/>
        <v>2</v>
      </c>
      <c r="Q67" s="465">
        <f t="shared" si="11"/>
        <v>8</v>
      </c>
      <c r="R67" s="464">
        <f t="shared" si="12"/>
        <v>2</v>
      </c>
      <c r="S67" s="417" t="str">
        <f t="shared" si="13"/>
        <v>P</v>
      </c>
      <c r="T67" s="167" t="str">
        <f>Risk_NC!Q83</f>
        <v>T</v>
      </c>
      <c r="U67" s="485">
        <f>IF(C67="","",SUM(Risk_NC!I83:K83))</f>
        <v>100</v>
      </c>
      <c r="V67" s="485">
        <f t="shared" si="14"/>
        <v>-100</v>
      </c>
      <c r="W67" s="155">
        <f t="shared" si="27"/>
        <v>2900</v>
      </c>
      <c r="X67" s="179">
        <f t="shared" si="28"/>
        <v>26.113741898775601</v>
      </c>
      <c r="Y67" s="180">
        <f t="shared" si="29"/>
        <v>-814.89943350801457</v>
      </c>
      <c r="Z67" s="158">
        <f>Risk_NC!I83</f>
        <v>0</v>
      </c>
      <c r="AA67" s="423">
        <f>Risk_NC!J83</f>
        <v>0</v>
      </c>
      <c r="AB67" s="159">
        <f>Risk_NC!K83</f>
        <v>100</v>
      </c>
      <c r="AC67" s="421">
        <f t="shared" si="15"/>
        <v>0</v>
      </c>
      <c r="AD67" s="423">
        <f t="shared" si="16"/>
        <v>0</v>
      </c>
      <c r="AE67" s="159">
        <f t="shared" si="38"/>
        <v>-100</v>
      </c>
      <c r="AF67" s="433">
        <f t="shared" si="39"/>
        <v>-100</v>
      </c>
      <c r="AG67" s="424">
        <f t="shared" si="17"/>
        <v>-100</v>
      </c>
      <c r="AH67" s="171">
        <f t="shared" si="18"/>
        <v>-100</v>
      </c>
      <c r="AI67" s="434">
        <f t="shared" si="40"/>
        <v>800</v>
      </c>
      <c r="AJ67" s="202">
        <f>CA!$E$5</f>
        <v>0.44624660934359561</v>
      </c>
      <c r="AK67" s="212">
        <f>CA!$E$28</f>
        <v>5.3863715857769889E-2</v>
      </c>
      <c r="AL67" s="213">
        <f>CA!$E$29</f>
        <v>0.4047337067749931</v>
      </c>
      <c r="AM67" s="443">
        <f>CA!$E$6</f>
        <v>9.5155968023640194E-2</v>
      </c>
      <c r="AN67" s="215">
        <f t="shared" si="41"/>
        <v>26.113741898775601</v>
      </c>
      <c r="AO67" s="209">
        <f t="shared" si="19"/>
        <v>7097.407691169843</v>
      </c>
      <c r="AP67" s="429">
        <f t="shared" si="20"/>
        <v>856.68494325649851</v>
      </c>
      <c r="AQ67" s="429">
        <f t="shared" si="21"/>
        <v>6437.1584303259924</v>
      </c>
      <c r="AR67" s="451">
        <f t="shared" si="22"/>
        <v>56988.903585476481</v>
      </c>
      <c r="AS67" s="448">
        <f t="shared" si="23"/>
        <v>71380.154650228811</v>
      </c>
      <c r="AT67" s="139"/>
      <c r="AU67" s="59" t="str">
        <f t="shared" si="46"/>
        <v>P</v>
      </c>
      <c r="AV67" s="51" t="str">
        <f t="shared" si="47"/>
        <v>BP</v>
      </c>
      <c r="AW67" s="385" t="str">
        <f>IF(C67="","",IF(LEN(AV67)&lt;2,"",LOOKUP(AV67,'Betting Systems'!$B$4:$B$7,'Betting Systems'!$C$4:$C$7)))</f>
        <v>B</v>
      </c>
      <c r="AX67" s="31">
        <f t="shared" si="49"/>
        <v>0</v>
      </c>
      <c r="AY67" s="51" t="str">
        <f t="shared" si="50"/>
        <v>PBP</v>
      </c>
      <c r="AZ67" s="385" t="str">
        <f>IF($C67="","",IF(LEN(AY67)&lt;3,"",LOOKUP(AY67,'Betting Systems'!$E$4:$E$11,'Betting Systems'!$F$4:$F$11)))</f>
        <v>P</v>
      </c>
      <c r="BA67" s="52">
        <f t="shared" si="34"/>
        <v>0</v>
      </c>
      <c r="BB67" s="126" t="str">
        <f t="shared" si="51"/>
        <v>PPPBP</v>
      </c>
      <c r="BC67" s="123" t="str">
        <f>IF($C67="","",IF(LEN(BB67)&lt;5,"",LOOKUP(BB67,'Betting Systems'!$H$4:$H$35,'Betting Systems'!$I$4:$I$35)))</f>
        <v/>
      </c>
      <c r="BD67" s="125" t="str">
        <f t="shared" si="35"/>
        <v/>
      </c>
      <c r="BF67" s="51">
        <f t="shared" si="52"/>
        <v>11</v>
      </c>
      <c r="BG67" s="385">
        <f t="shared" si="52"/>
        <v>10</v>
      </c>
      <c r="BH67" s="385">
        <f t="shared" si="52"/>
        <v>8</v>
      </c>
      <c r="BI67" s="385">
        <f t="shared" si="52"/>
        <v>13</v>
      </c>
      <c r="BJ67" s="385">
        <f t="shared" si="52"/>
        <v>9</v>
      </c>
      <c r="BK67" s="385">
        <f t="shared" si="52"/>
        <v>6</v>
      </c>
      <c r="BL67" s="385">
        <f t="shared" si="52"/>
        <v>11</v>
      </c>
      <c r="BM67" s="385">
        <f t="shared" si="52"/>
        <v>10</v>
      </c>
      <c r="BN67" s="385">
        <f t="shared" si="52"/>
        <v>7</v>
      </c>
      <c r="BO67" s="31">
        <f t="shared" si="52"/>
        <v>38</v>
      </c>
      <c r="BP67" s="475">
        <v>-1.2634637734214818E-2</v>
      </c>
      <c r="BQ67" s="466">
        <v>-1.4116068506859546E-2</v>
      </c>
      <c r="BR67" s="466">
        <v>-0.14616866022260669</v>
      </c>
      <c r="BS67" s="466">
        <v>0.446247606701491</v>
      </c>
      <c r="BT67" s="466">
        <v>5.3501412482151338E-2</v>
      </c>
      <c r="BU67" s="466">
        <v>0.40538083195355579</v>
      </c>
      <c r="BV67" s="476">
        <v>9.4870148864323767E-2</v>
      </c>
      <c r="BW67" s="339">
        <f t="shared" si="42"/>
        <v>-14.61686602226067</v>
      </c>
      <c r="BX67" s="343">
        <f t="shared" si="43"/>
        <v>3253.2698093425661</v>
      </c>
      <c r="BY67" s="453">
        <f t="shared" si="44"/>
        <v>390.04025427030916</v>
      </c>
      <c r="BZ67" s="453">
        <f t="shared" si="44"/>
        <v>2955.3395963933331</v>
      </c>
      <c r="CA67" s="453">
        <f t="shared" si="45"/>
        <v>62955.891352220577</v>
      </c>
      <c r="CB67" s="344">
        <f t="shared" si="26"/>
        <v>69554.541012226779</v>
      </c>
    </row>
    <row r="68" spans="2:80" x14ac:dyDescent="0.25">
      <c r="B68" s="172">
        <v>63</v>
      </c>
      <c r="C68" s="173">
        <f>IF(Risk_NC!C84="","",Risk_NC!C84)</f>
        <v>4</v>
      </c>
      <c r="D68" s="419">
        <f>IF(Risk_NC!D84="","",Risk_NC!D84)</f>
        <v>1</v>
      </c>
      <c r="E68" s="419" t="str">
        <f>IF(Risk_NC!E84="","",Risk_NC!E84)</f>
        <v>K</v>
      </c>
      <c r="F68" s="419">
        <f>IF(Risk_NC!F84="","",Risk_NC!F84)</f>
        <v>8</v>
      </c>
      <c r="G68" s="419" t="str">
        <f>IF(Risk_NC!G84="","",Risk_NC!G84)</f>
        <v/>
      </c>
      <c r="H68" s="175" t="str">
        <f>IF(Risk_NC!H84="","",Risk_NC!H84)</f>
        <v/>
      </c>
      <c r="I68" s="417">
        <f t="shared" si="53"/>
        <v>4</v>
      </c>
      <c r="J68" s="174">
        <f t="shared" si="53"/>
        <v>1</v>
      </c>
      <c r="K68" s="174">
        <f t="shared" si="53"/>
        <v>0</v>
      </c>
      <c r="L68" s="174">
        <f t="shared" si="53"/>
        <v>8</v>
      </c>
      <c r="M68" s="174" t="str">
        <f t="shared" si="53"/>
        <v/>
      </c>
      <c r="N68" s="175" t="str">
        <f t="shared" si="53"/>
        <v/>
      </c>
      <c r="O68" s="176">
        <f t="shared" si="10"/>
        <v>4</v>
      </c>
      <c r="P68" s="177">
        <f t="shared" si="10"/>
        <v>9</v>
      </c>
      <c r="Q68" s="465">
        <f t="shared" si="11"/>
        <v>4</v>
      </c>
      <c r="R68" s="464">
        <f t="shared" si="12"/>
        <v>9</v>
      </c>
      <c r="S68" s="417" t="str">
        <f t="shared" si="13"/>
        <v>B</v>
      </c>
      <c r="T68" s="167" t="str">
        <f>Risk_NC!Q84</f>
        <v>P</v>
      </c>
      <c r="U68" s="485">
        <f>IF(C68="","",SUM(Risk_NC!I84:K84))</f>
        <v>100</v>
      </c>
      <c r="V68" s="485">
        <f t="shared" si="14"/>
        <v>-100</v>
      </c>
      <c r="W68" s="155">
        <f t="shared" si="27"/>
        <v>2800</v>
      </c>
      <c r="X68" s="179">
        <f t="shared" si="28"/>
        <v>39.238289348582569</v>
      </c>
      <c r="Y68" s="180">
        <f t="shared" si="29"/>
        <v>-775.66114415943196</v>
      </c>
      <c r="Z68" s="158">
        <f>Risk_NC!I84</f>
        <v>100</v>
      </c>
      <c r="AA68" s="423">
        <f>Risk_NC!J84</f>
        <v>0</v>
      </c>
      <c r="AB68" s="159">
        <f>Risk_NC!K84</f>
        <v>0</v>
      </c>
      <c r="AC68" s="421">
        <f t="shared" si="15"/>
        <v>-100</v>
      </c>
      <c r="AD68" s="423">
        <f t="shared" si="16"/>
        <v>0</v>
      </c>
      <c r="AE68" s="159">
        <f t="shared" si="38"/>
        <v>0</v>
      </c>
      <c r="AF68" s="433">
        <f t="shared" si="39"/>
        <v>100</v>
      </c>
      <c r="AG68" s="424">
        <f t="shared" si="17"/>
        <v>-100</v>
      </c>
      <c r="AH68" s="171">
        <f t="shared" si="18"/>
        <v>-100</v>
      </c>
      <c r="AI68" s="434">
        <f t="shared" si="40"/>
        <v>0</v>
      </c>
      <c r="AJ68" s="202">
        <f>CA!$E$5</f>
        <v>0.44624660934359561</v>
      </c>
      <c r="AK68" s="212">
        <f>CA!$E$28</f>
        <v>5.3863715857769889E-2</v>
      </c>
      <c r="AL68" s="213">
        <f>CA!$E$29</f>
        <v>0.4047337067749931</v>
      </c>
      <c r="AM68" s="443">
        <f>CA!$E$6</f>
        <v>9.5155968023640194E-2</v>
      </c>
      <c r="AN68" s="215">
        <f t="shared" si="41"/>
        <v>39.238289348582569</v>
      </c>
      <c r="AO68" s="209">
        <f t="shared" si="19"/>
        <v>1647.5360027699169</v>
      </c>
      <c r="AP68" s="429">
        <f t="shared" si="20"/>
        <v>1044.2720842018357</v>
      </c>
      <c r="AQ68" s="429">
        <f t="shared" si="21"/>
        <v>7846.6942874251909</v>
      </c>
      <c r="AR68" s="451">
        <f t="shared" si="22"/>
        <v>146.50625347586012</v>
      </c>
      <c r="AS68" s="448">
        <f t="shared" si="23"/>
        <v>10685.008627872803</v>
      </c>
      <c r="AT68" s="139"/>
      <c r="AU68" s="59" t="str">
        <f t="shared" si="46"/>
        <v>B</v>
      </c>
      <c r="AV68" s="51" t="str">
        <f t="shared" si="47"/>
        <v>PP</v>
      </c>
      <c r="AW68" s="385" t="str">
        <f>IF(C68="","",IF(LEN(AV68)&lt;2,"",LOOKUP(AV68,'Betting Systems'!$B$4:$B$7,'Betting Systems'!$C$4:$C$7)))</f>
        <v>P</v>
      </c>
      <c r="AX68" s="31">
        <f t="shared" si="49"/>
        <v>1</v>
      </c>
      <c r="AY68" s="51" t="str">
        <f t="shared" si="50"/>
        <v>BPP</v>
      </c>
      <c r="AZ68" s="385" t="str">
        <f>IF($C68="","",IF(LEN(AY68)&lt;3,"",LOOKUP(AY68,'Betting Systems'!$E$4:$E$11,'Betting Systems'!$F$4:$F$11)))</f>
        <v>B</v>
      </c>
      <c r="BA68" s="52">
        <f t="shared" si="34"/>
        <v>0</v>
      </c>
      <c r="BB68" s="126" t="str">
        <f t="shared" si="51"/>
        <v>PPBPP</v>
      </c>
      <c r="BC68" s="123" t="str">
        <f>IF($C68="","",IF(LEN(BB68)&lt;5,"",LOOKUP(BB68,'Betting Systems'!$H$4:$H$35,'Betting Systems'!$I$4:$I$35)))</f>
        <v>B</v>
      </c>
      <c r="BD68" s="125">
        <f t="shared" si="35"/>
        <v>0</v>
      </c>
      <c r="BF68" s="51">
        <f t="shared" si="52"/>
        <v>11</v>
      </c>
      <c r="BG68" s="385">
        <f t="shared" si="52"/>
        <v>10</v>
      </c>
      <c r="BH68" s="385">
        <f t="shared" si="52"/>
        <v>8</v>
      </c>
      <c r="BI68" s="385">
        <f t="shared" si="52"/>
        <v>10</v>
      </c>
      <c r="BJ68" s="385">
        <f t="shared" si="52"/>
        <v>9</v>
      </c>
      <c r="BK68" s="385">
        <f t="shared" si="52"/>
        <v>6</v>
      </c>
      <c r="BL68" s="385">
        <f t="shared" si="52"/>
        <v>11</v>
      </c>
      <c r="BM68" s="385">
        <f t="shared" si="52"/>
        <v>9</v>
      </c>
      <c r="BN68" s="385">
        <f t="shared" si="52"/>
        <v>7</v>
      </c>
      <c r="BO68" s="31">
        <f t="shared" si="52"/>
        <v>38</v>
      </c>
      <c r="BP68" s="475">
        <v>-1.263456751939275E-2</v>
      </c>
      <c r="BQ68" s="466">
        <v>-1.4116050819003412E-2</v>
      </c>
      <c r="BR68" s="466">
        <v>-0.14616895945344591</v>
      </c>
      <c r="BS68" s="466">
        <v>0.44624765843272735</v>
      </c>
      <c r="BT68" s="466">
        <v>5.3501236676794024E-2</v>
      </c>
      <c r="BU68" s="466">
        <v>0.40538098927532695</v>
      </c>
      <c r="BV68" s="476">
        <v>9.4870115616425194E-2</v>
      </c>
      <c r="BW68" s="339">
        <f t="shared" si="42"/>
        <v>-1.263456751939275</v>
      </c>
      <c r="BX68" s="343">
        <f t="shared" si="43"/>
        <v>4575.9518631288538</v>
      </c>
      <c r="BY68" s="453">
        <f t="shared" si="44"/>
        <v>521.5784722773717</v>
      </c>
      <c r="BZ68" s="453">
        <f t="shared" si="44"/>
        <v>3952.0207421340806</v>
      </c>
      <c r="CA68" s="453">
        <f t="shared" si="45"/>
        <v>0.15144334415782137</v>
      </c>
      <c r="CB68" s="344">
        <f t="shared" si="26"/>
        <v>9049.7025208844625</v>
      </c>
    </row>
    <row r="69" spans="2:80" x14ac:dyDescent="0.25">
      <c r="B69" s="172">
        <v>64</v>
      </c>
      <c r="C69" s="173">
        <f>IF(Risk_NC!C85="","",Risk_NC!C85)</f>
        <v>1</v>
      </c>
      <c r="D69" s="419" t="str">
        <f>IF(Risk_NC!D85="","",Risk_NC!D85)</f>
        <v>K</v>
      </c>
      <c r="E69" s="419">
        <f>IF(Risk_NC!E85="","",Risk_NC!E85)</f>
        <v>8</v>
      </c>
      <c r="F69" s="419" t="str">
        <f>IF(Risk_NC!F85="","",Risk_NC!F85)</f>
        <v>J</v>
      </c>
      <c r="G69" s="419" t="str">
        <f>IF(Risk_NC!G85="","",Risk_NC!G85)</f>
        <v/>
      </c>
      <c r="H69" s="175" t="str">
        <f>IF(Risk_NC!H85="","",Risk_NC!H85)</f>
        <v/>
      </c>
      <c r="I69" s="417">
        <f t="shared" si="53"/>
        <v>1</v>
      </c>
      <c r="J69" s="174">
        <f t="shared" si="53"/>
        <v>0</v>
      </c>
      <c r="K69" s="174">
        <f t="shared" si="53"/>
        <v>8</v>
      </c>
      <c r="L69" s="174">
        <f t="shared" si="53"/>
        <v>0</v>
      </c>
      <c r="M69" s="174" t="str">
        <f t="shared" si="53"/>
        <v/>
      </c>
      <c r="N69" s="175" t="str">
        <f t="shared" si="53"/>
        <v/>
      </c>
      <c r="O69" s="176">
        <f t="shared" si="10"/>
        <v>9</v>
      </c>
      <c r="P69" s="177">
        <f t="shared" si="10"/>
        <v>0</v>
      </c>
      <c r="Q69" s="465">
        <f t="shared" si="11"/>
        <v>9</v>
      </c>
      <c r="R69" s="464">
        <f t="shared" si="12"/>
        <v>0</v>
      </c>
      <c r="S69" s="417" t="str">
        <f t="shared" si="13"/>
        <v>P</v>
      </c>
      <c r="T69" s="167" t="str">
        <f>Risk_NC!Q85</f>
        <v>B</v>
      </c>
      <c r="U69" s="485">
        <f>IF(C69="","",SUM(Risk_NC!I85:K85))</f>
        <v>100</v>
      </c>
      <c r="V69" s="485">
        <f t="shared" si="14"/>
        <v>-100</v>
      </c>
      <c r="W69" s="155">
        <f t="shared" si="27"/>
        <v>2700</v>
      </c>
      <c r="X69" s="179">
        <f t="shared" si="28"/>
        <v>-41.931475141471068</v>
      </c>
      <c r="Y69" s="180">
        <f t="shared" si="29"/>
        <v>-817.59261930090304</v>
      </c>
      <c r="Z69" s="158">
        <f>Risk_NC!I85</f>
        <v>0</v>
      </c>
      <c r="AA69" s="423">
        <f>Risk_NC!J85</f>
        <v>100</v>
      </c>
      <c r="AB69" s="159">
        <f>Risk_NC!K85</f>
        <v>0</v>
      </c>
      <c r="AC69" s="421">
        <f t="shared" si="15"/>
        <v>0</v>
      </c>
      <c r="AD69" s="423">
        <f t="shared" si="16"/>
        <v>-100</v>
      </c>
      <c r="AE69" s="159">
        <f t="shared" si="38"/>
        <v>0</v>
      </c>
      <c r="AF69" s="433">
        <f t="shared" si="39"/>
        <v>-100</v>
      </c>
      <c r="AG69" s="424">
        <f t="shared" si="17"/>
        <v>50</v>
      </c>
      <c r="AH69" s="171">
        <f t="shared" si="18"/>
        <v>100</v>
      </c>
      <c r="AI69" s="434">
        <f t="shared" si="40"/>
        <v>0</v>
      </c>
      <c r="AJ69" s="202">
        <f>CA!$E$5</f>
        <v>0.44624660934359561</v>
      </c>
      <c r="AK69" s="212">
        <f>CA!$E$28</f>
        <v>5.3863715857769889E-2</v>
      </c>
      <c r="AL69" s="213">
        <f>CA!$E$29</f>
        <v>0.4047337067749931</v>
      </c>
      <c r="AM69" s="443">
        <f>CA!$E$6</f>
        <v>9.5155968023640194E-2</v>
      </c>
      <c r="AN69" s="215">
        <f t="shared" si="41"/>
        <v>-41.931475141471068</v>
      </c>
      <c r="AO69" s="209">
        <f t="shared" si="19"/>
        <v>1504.722851602347</v>
      </c>
      <c r="AP69" s="429">
        <f t="shared" si="20"/>
        <v>455.22359930000238</v>
      </c>
      <c r="AQ69" s="429">
        <f t="shared" si="21"/>
        <v>8153.1758170217008</v>
      </c>
      <c r="AR69" s="451">
        <f t="shared" si="22"/>
        <v>167.3078482766677</v>
      </c>
      <c r="AS69" s="448">
        <f t="shared" si="23"/>
        <v>10280.430116200718</v>
      </c>
      <c r="AT69" s="139"/>
      <c r="AU69" s="59" t="str">
        <f t="shared" si="46"/>
        <v>P</v>
      </c>
      <c r="AV69" s="51" t="str">
        <f t="shared" si="47"/>
        <v>PB</v>
      </c>
      <c r="AW69" s="385" t="str">
        <f>IF(C69="","",IF(LEN(AV69)&lt;2,"",LOOKUP(AV69,'Betting Systems'!$B$4:$B$7,'Betting Systems'!$C$4:$C$7)))</f>
        <v>P</v>
      </c>
      <c r="AX69" s="31">
        <f t="shared" si="49"/>
        <v>0</v>
      </c>
      <c r="AY69" s="51" t="str">
        <f t="shared" si="50"/>
        <v>PPB</v>
      </c>
      <c r="AZ69" s="385" t="str">
        <f>IF($C69="","",IF(LEN(AY69)&lt;3,"",LOOKUP(AY69,'Betting Systems'!$E$4:$E$11,'Betting Systems'!$F$4:$F$11)))</f>
        <v>P</v>
      </c>
      <c r="BA69" s="52">
        <f t="shared" si="34"/>
        <v>0</v>
      </c>
      <c r="BB69" s="126" t="str">
        <f t="shared" si="51"/>
        <v>PBPPB</v>
      </c>
      <c r="BC69" s="123" t="str">
        <f>IF($C69="","",IF(LEN(BB69)&lt;5,"",LOOKUP(BB69,'Betting Systems'!$H$4:$H$35,'Betting Systems'!$I$4:$I$35)))</f>
        <v>P</v>
      </c>
      <c r="BD69" s="125">
        <f t="shared" si="35"/>
        <v>0</v>
      </c>
      <c r="BF69" s="51">
        <f t="shared" si="52"/>
        <v>10</v>
      </c>
      <c r="BG69" s="385">
        <f t="shared" si="52"/>
        <v>10</v>
      </c>
      <c r="BH69" s="385">
        <f t="shared" si="52"/>
        <v>8</v>
      </c>
      <c r="BI69" s="385">
        <f t="shared" si="52"/>
        <v>9</v>
      </c>
      <c r="BJ69" s="385">
        <f t="shared" si="52"/>
        <v>9</v>
      </c>
      <c r="BK69" s="385">
        <f t="shared" si="52"/>
        <v>6</v>
      </c>
      <c r="BL69" s="385">
        <f t="shared" si="52"/>
        <v>11</v>
      </c>
      <c r="BM69" s="385">
        <f t="shared" si="52"/>
        <v>8</v>
      </c>
      <c r="BN69" s="385">
        <f t="shared" si="52"/>
        <v>7</v>
      </c>
      <c r="BO69" s="31">
        <f t="shared" si="52"/>
        <v>37</v>
      </c>
      <c r="BP69" s="475">
        <v>-1.2634525069314432E-2</v>
      </c>
      <c r="BQ69" s="466">
        <v>-1.4116026773205077E-2</v>
      </c>
      <c r="BR69" s="466">
        <v>-0.14616905804243918</v>
      </c>
      <c r="BS69" s="466">
        <v>0.44624768513497953</v>
      </c>
      <c r="BT69" s="466">
        <v>5.3501103685029222E-2</v>
      </c>
      <c r="BU69" s="466">
        <v>0.40538110651925979</v>
      </c>
      <c r="BV69" s="476">
        <v>9.4870104662104285E-2</v>
      </c>
      <c r="BW69" s="339">
        <f t="shared" si="42"/>
        <v>-1.4116026773205077</v>
      </c>
      <c r="BX69" s="343">
        <f t="shared" si="43"/>
        <v>4337.3811689406548</v>
      </c>
      <c r="BY69" s="453">
        <f t="shared" si="44"/>
        <v>141.41159681528529</v>
      </c>
      <c r="BZ69" s="453">
        <f t="shared" si="44"/>
        <v>4169.0662476114658</v>
      </c>
      <c r="CA69" s="453">
        <f t="shared" si="45"/>
        <v>0.189040268945354</v>
      </c>
      <c r="CB69" s="344">
        <f t="shared" si="26"/>
        <v>8648.0480536363521</v>
      </c>
    </row>
    <row r="70" spans="2:80" x14ac:dyDescent="0.25">
      <c r="B70" s="172">
        <v>65</v>
      </c>
      <c r="C70" s="173" t="str">
        <f>IF(Risk_NC!C86="","",Risk_NC!C86)</f>
        <v/>
      </c>
      <c r="D70" s="419" t="str">
        <f>IF(Risk_NC!D86="","",Risk_NC!D86)</f>
        <v/>
      </c>
      <c r="E70" s="419" t="str">
        <f>IF(Risk_NC!E86="","",Risk_NC!E86)</f>
        <v/>
      </c>
      <c r="F70" s="419" t="str">
        <f>IF(Risk_NC!F86="","",Risk_NC!F86)</f>
        <v/>
      </c>
      <c r="G70" s="419" t="str">
        <f>IF(Risk_NC!G86="","",Risk_NC!G86)</f>
        <v/>
      </c>
      <c r="H70" s="175" t="str">
        <f>IF(Risk_NC!H86="","",Risk_NC!H86)</f>
        <v/>
      </c>
      <c r="I70" s="417" t="str">
        <f t="shared" si="53"/>
        <v/>
      </c>
      <c r="J70" s="174" t="str">
        <f t="shared" si="53"/>
        <v/>
      </c>
      <c r="K70" s="174" t="str">
        <f t="shared" si="53"/>
        <v/>
      </c>
      <c r="L70" s="174" t="str">
        <f t="shared" si="53"/>
        <v/>
      </c>
      <c r="M70" s="174" t="str">
        <f t="shared" si="53"/>
        <v/>
      </c>
      <c r="N70" s="175" t="str">
        <f t="shared" si="53"/>
        <v/>
      </c>
      <c r="O70" s="176" t="str">
        <f t="shared" si="10"/>
        <v/>
      </c>
      <c r="P70" s="177" t="str">
        <f t="shared" si="10"/>
        <v/>
      </c>
      <c r="Q70" s="465" t="str">
        <f t="shared" si="11"/>
        <v/>
      </c>
      <c r="R70" s="464" t="str">
        <f t="shared" si="12"/>
        <v/>
      </c>
      <c r="S70" s="417" t="str">
        <f t="shared" si="13"/>
        <v/>
      </c>
      <c r="T70" s="167" t="str">
        <f>Risk_NC!Q86</f>
        <v/>
      </c>
      <c r="U70" s="485" t="str">
        <f>IF(C70="","",SUM(Risk_NC!I86:K86))</f>
        <v/>
      </c>
      <c r="V70" s="485">
        <f t="shared" si="14"/>
        <v>0</v>
      </c>
      <c r="W70" s="155">
        <f t="shared" si="27"/>
        <v>2700</v>
      </c>
      <c r="X70" s="179">
        <f t="shared" si="28"/>
        <v>0</v>
      </c>
      <c r="Y70" s="180">
        <f t="shared" si="29"/>
        <v>-817.59261930090304</v>
      </c>
      <c r="Z70" s="158">
        <f>Risk_NC!I86</f>
        <v>0</v>
      </c>
      <c r="AA70" s="423">
        <f>Risk_NC!J86</f>
        <v>0</v>
      </c>
      <c r="AB70" s="159">
        <f>Risk_NC!K86</f>
        <v>0</v>
      </c>
      <c r="AC70" s="421">
        <f t="shared" si="15"/>
        <v>0</v>
      </c>
      <c r="AD70" s="423">
        <f t="shared" si="16"/>
        <v>0</v>
      </c>
      <c r="AE70" s="159">
        <f t="shared" ref="AE70:AE105" si="54">IF(AB70=0,0,IF(AB70="",0,IF(AND(AB70&gt;0,$S70="P"),-AB70,IF(AND(AB70&gt;0,$S70="B"),-AB70,IF(AND(AB70&gt;0,$S70="T"),8*AB70,"ERR")))))</f>
        <v>0</v>
      </c>
      <c r="AF70" s="433">
        <f t="shared" ref="AF70:AF105" si="55">Z70-AA70-AB70</f>
        <v>0</v>
      </c>
      <c r="AG70" s="424">
        <f t="shared" si="17"/>
        <v>0</v>
      </c>
      <c r="AH70" s="171">
        <f t="shared" si="18"/>
        <v>0</v>
      </c>
      <c r="AI70" s="434">
        <f t="shared" ref="AI70:AI105" si="56">8*AB70</f>
        <v>0</v>
      </c>
      <c r="AJ70" s="202">
        <f>CA!$E$5</f>
        <v>0.44624660934359561</v>
      </c>
      <c r="AK70" s="212">
        <f>CA!$E$28</f>
        <v>5.3863715857769889E-2</v>
      </c>
      <c r="AL70" s="213">
        <f>CA!$E$29</f>
        <v>0.4047337067749931</v>
      </c>
      <c r="AM70" s="443">
        <f>CA!$E$6</f>
        <v>9.5155968023640194E-2</v>
      </c>
      <c r="AN70" s="215">
        <f t="shared" ref="AN70:AN101" si="57">AF70*AJ70+AG70*AK70+AI70*AM70</f>
        <v>0</v>
      </c>
      <c r="AO70" s="209">
        <f t="shared" si="19"/>
        <v>0</v>
      </c>
      <c r="AP70" s="429">
        <f t="shared" si="20"/>
        <v>0</v>
      </c>
      <c r="AQ70" s="429">
        <f t="shared" si="21"/>
        <v>0</v>
      </c>
      <c r="AR70" s="451">
        <f t="shared" si="22"/>
        <v>0</v>
      </c>
      <c r="AS70" s="448">
        <f t="shared" si="23"/>
        <v>0</v>
      </c>
      <c r="AT70" s="139"/>
      <c r="AU70" s="59" t="str">
        <f t="shared" si="46"/>
        <v/>
      </c>
      <c r="AV70" s="51" t="str">
        <f t="shared" si="47"/>
        <v/>
      </c>
      <c r="AW70" s="385" t="str">
        <f>IF(C70="","",IF(LEN(AV70)&lt;2,"",LOOKUP(AV70,'Betting Systems'!$B$4:$B$7,'Betting Systems'!$C$4:$C$7)))</f>
        <v/>
      </c>
      <c r="AX70" s="31" t="str">
        <f t="shared" si="49"/>
        <v/>
      </c>
      <c r="AY70" s="51" t="str">
        <f t="shared" si="50"/>
        <v/>
      </c>
      <c r="AZ70" s="385" t="str">
        <f>IF($C70="","",IF(LEN(AY70)&lt;3,"",LOOKUP(AY70,'Betting Systems'!$E$4:$E$11,'Betting Systems'!$F$4:$F$11)))</f>
        <v/>
      </c>
      <c r="BA70" s="52" t="str">
        <f t="shared" si="34"/>
        <v/>
      </c>
      <c r="BB70" s="126" t="str">
        <f t="shared" si="51"/>
        <v/>
      </c>
      <c r="BC70" s="123" t="str">
        <f>IF($C70="","",IF(LEN(BB70)&lt;5,"",LOOKUP(BB70,'Betting Systems'!$H$4:$H$35,'Betting Systems'!$I$4:$I$35)))</f>
        <v/>
      </c>
      <c r="BD70" s="125" t="str">
        <f t="shared" si="35"/>
        <v/>
      </c>
      <c r="BF70" s="51">
        <f t="shared" si="52"/>
        <v>9</v>
      </c>
      <c r="BG70" s="385">
        <f t="shared" si="52"/>
        <v>10</v>
      </c>
      <c r="BH70" s="385">
        <f t="shared" si="52"/>
        <v>8</v>
      </c>
      <c r="BI70" s="385">
        <f t="shared" si="52"/>
        <v>9</v>
      </c>
      <c r="BJ70" s="385">
        <f t="shared" si="52"/>
        <v>9</v>
      </c>
      <c r="BK70" s="385">
        <f t="shared" si="52"/>
        <v>6</v>
      </c>
      <c r="BL70" s="385">
        <f t="shared" si="52"/>
        <v>11</v>
      </c>
      <c r="BM70" s="385">
        <f t="shared" si="52"/>
        <v>7</v>
      </c>
      <c r="BN70" s="385">
        <f t="shared" si="52"/>
        <v>7</v>
      </c>
      <c r="BO70" s="31">
        <f t="shared" si="52"/>
        <v>35</v>
      </c>
      <c r="BP70" s="475"/>
      <c r="BQ70" s="466"/>
      <c r="BR70" s="466"/>
      <c r="BS70" s="466"/>
      <c r="BT70" s="466"/>
      <c r="BU70" s="466"/>
      <c r="BV70" s="476"/>
      <c r="BW70" s="339">
        <f t="shared" ref="BW70:BW105" si="58">BP70*Z70+BQ70*AA70 +BR70*AB70</f>
        <v>0</v>
      </c>
      <c r="BX70" s="343">
        <f t="shared" ref="BX70:BX105" si="59">BS70*(AF70-$BW70)^2</f>
        <v>0</v>
      </c>
      <c r="BY70" s="453">
        <f t="shared" ref="BY70:BZ105" si="60">BT70*(AG70-$BW70)^2</f>
        <v>0</v>
      </c>
      <c r="BZ70" s="453">
        <f t="shared" si="60"/>
        <v>0</v>
      </c>
      <c r="CA70" s="453">
        <f t="shared" ref="CA70:CA105" si="61">BV70*(AI70-$BW70)^2</f>
        <v>0</v>
      </c>
      <c r="CB70" s="344">
        <f t="shared" si="26"/>
        <v>0</v>
      </c>
    </row>
    <row r="71" spans="2:80" x14ac:dyDescent="0.25">
      <c r="B71" s="172">
        <v>66</v>
      </c>
      <c r="C71" s="173" t="str">
        <f>IF(Risk_NC!C87="","",Risk_NC!C87)</f>
        <v/>
      </c>
      <c r="D71" s="419" t="str">
        <f>IF(Risk_NC!D87="","",Risk_NC!D87)</f>
        <v/>
      </c>
      <c r="E71" s="419" t="str">
        <f>IF(Risk_NC!E87="","",Risk_NC!E87)</f>
        <v/>
      </c>
      <c r="F71" s="419" t="str">
        <f>IF(Risk_NC!F87="","",Risk_NC!F87)</f>
        <v/>
      </c>
      <c r="G71" s="419" t="str">
        <f>IF(Risk_NC!G87="","",Risk_NC!G87)</f>
        <v/>
      </c>
      <c r="H71" s="175" t="str">
        <f>IF(Risk_NC!H87="","",Risk_NC!H87)</f>
        <v/>
      </c>
      <c r="I71" s="417" t="str">
        <f t="shared" si="53"/>
        <v/>
      </c>
      <c r="J71" s="174" t="str">
        <f t="shared" si="53"/>
        <v/>
      </c>
      <c r="K71" s="174" t="str">
        <f t="shared" si="53"/>
        <v/>
      </c>
      <c r="L71" s="174" t="str">
        <f t="shared" si="53"/>
        <v/>
      </c>
      <c r="M71" s="174" t="str">
        <f t="shared" si="53"/>
        <v/>
      </c>
      <c r="N71" s="175" t="str">
        <f t="shared" si="53"/>
        <v/>
      </c>
      <c r="O71" s="176" t="str">
        <f t="shared" ref="O71:P105" si="62">IF(I71="","",MOD(I71+K71,10))</f>
        <v/>
      </c>
      <c r="P71" s="177" t="str">
        <f t="shared" si="62"/>
        <v/>
      </c>
      <c r="Q71" s="465" t="str">
        <f t="shared" ref="Q71:Q105" si="63">IF(I71="","",IF(OR(O71&gt;=8,P71&gt;=8),O71,IF(O71&gt;=6,O71,MOD(O71+M71,10))))</f>
        <v/>
      </c>
      <c r="R71" s="464" t="str">
        <f t="shared" ref="R71:R105" si="64">IF(OR(O71&gt;=8,P71&gt;=8),P71,IF(M71="",P71,IF(O71&gt;=6,MOD(P71+M71,10),IF(N71="",P71,MOD(P71+N71,10)))))</f>
        <v/>
      </c>
      <c r="S71" s="417" t="str">
        <f t="shared" ref="S71:S105" si="65">IF(C71="","",IF(Q71&gt;R71,"P",IF(Q71&lt;R71,"B","T")))</f>
        <v/>
      </c>
      <c r="T71" s="167" t="str">
        <f>Risk_NC!Q87</f>
        <v/>
      </c>
      <c r="U71" s="485" t="str">
        <f>IF(C71="","",SUM(Risk_NC!I87:K87))</f>
        <v/>
      </c>
      <c r="V71" s="485">
        <f t="shared" ref="V71:V105" si="66">IF(T71="",0,IF(S71="P",AF71,IF(AND(S71="B",R71=6),AG71,IF(AND(S71="B",R71&lt;&gt;6),AH71,IF(S71="T",AI71,"ERR")))))</f>
        <v>0</v>
      </c>
      <c r="W71" s="155">
        <f t="shared" si="27"/>
        <v>2700</v>
      </c>
      <c r="X71" s="179">
        <f t="shared" si="28"/>
        <v>0</v>
      </c>
      <c r="Y71" s="180">
        <f t="shared" si="29"/>
        <v>-817.59261930090304</v>
      </c>
      <c r="Z71" s="158">
        <f>Risk_NC!I87</f>
        <v>0</v>
      </c>
      <c r="AA71" s="423">
        <f>Risk_NC!J87</f>
        <v>0</v>
      </c>
      <c r="AB71" s="159">
        <f>Risk_NC!K87</f>
        <v>0</v>
      </c>
      <c r="AC71" s="421">
        <f t="shared" ref="AC71:AC105" si="67">IF(Z71=0,0,IF(Z71="",0,IF(AND(Z71&gt;0,$S71="P"),Z71,IF(AND(Z71&gt;0,$S71="B"),-Z71,IF(AND(Z71&gt;0,$S71="T"),0,"ERR")))))</f>
        <v>0</v>
      </c>
      <c r="AD71" s="423">
        <f t="shared" ref="AD71:AD105" si="68">IF(AA71=0,0,IF(AA71="",0,IF(AND(AA71&gt;0,$S71="P"),-AA71,IF(AND(AA71&gt;0,$S71="B",R71=6),0.5*AA71,IF(AND(AA71&gt;0,$S71="B",R71&lt;&gt;6),AA71,IF(AND(AA71&gt;0,$S71="T"),0,"ERR"))))))</f>
        <v>0</v>
      </c>
      <c r="AE71" s="159">
        <f t="shared" si="54"/>
        <v>0</v>
      </c>
      <c r="AF71" s="433">
        <f t="shared" si="55"/>
        <v>0</v>
      </c>
      <c r="AG71" s="424">
        <f t="shared" ref="AG71:AG105" si="69">0.5*AA71-Z71-AB71</f>
        <v>0</v>
      </c>
      <c r="AH71" s="171">
        <f t="shared" ref="AH71:AH105" si="70">AA71-Z71-AB71</f>
        <v>0</v>
      </c>
      <c r="AI71" s="434">
        <f t="shared" si="56"/>
        <v>0</v>
      </c>
      <c r="AJ71" s="202">
        <f>CA!$E$5</f>
        <v>0.44624660934359561</v>
      </c>
      <c r="AK71" s="212">
        <f>CA!$E$28</f>
        <v>5.3863715857769889E-2</v>
      </c>
      <c r="AL71" s="213">
        <f>CA!$E$29</f>
        <v>0.4047337067749931</v>
      </c>
      <c r="AM71" s="443">
        <f>CA!$E$6</f>
        <v>9.5155968023640194E-2</v>
      </c>
      <c r="AN71" s="215">
        <f t="shared" si="57"/>
        <v>0</v>
      </c>
      <c r="AO71" s="209">
        <f t="shared" ref="AO71:AO105" si="71">AJ71*(AF71-$AN71)^2</f>
        <v>0</v>
      </c>
      <c r="AP71" s="429">
        <f t="shared" ref="AP71:AP105" si="72">AK71*(AG71-$AN71)^2</f>
        <v>0</v>
      </c>
      <c r="AQ71" s="429">
        <f t="shared" ref="AQ71:AQ105" si="73">AL71*(AH71-$AN71)^2</f>
        <v>0</v>
      </c>
      <c r="AR71" s="451">
        <f t="shared" ref="AR71:AR105" si="74">AM71*(AI71-$AN71)^2</f>
        <v>0</v>
      </c>
      <c r="AS71" s="448">
        <f t="shared" ref="AS71:AS105" si="75">SUM(AO71:AR71)</f>
        <v>0</v>
      </c>
      <c r="AT71" s="139"/>
      <c r="AU71" s="59" t="str">
        <f t="shared" ref="AU71:AU105" si="76">IF(S71="T",AU70,S71)</f>
        <v/>
      </c>
      <c r="AV71" s="51" t="str">
        <f t="shared" si="47"/>
        <v/>
      </c>
      <c r="AW71" s="385" t="str">
        <f>IF(C71="","",IF(LEN(AV71)&lt;2,"",LOOKUP(AV71,'Betting Systems'!$B$4:$B$7,'Betting Systems'!$C$4:$C$7)))</f>
        <v/>
      </c>
      <c r="AX71" s="31" t="str">
        <f t="shared" si="49"/>
        <v/>
      </c>
      <c r="AY71" s="51" t="str">
        <f t="shared" si="50"/>
        <v/>
      </c>
      <c r="AZ71" s="385" t="str">
        <f>IF($C71="","",IF(LEN(AY71)&lt;3,"",LOOKUP(AY71,'Betting Systems'!$E$4:$E$11,'Betting Systems'!$F$4:$F$11)))</f>
        <v/>
      </c>
      <c r="BA71" s="52" t="str">
        <f t="shared" si="34"/>
        <v/>
      </c>
      <c r="BB71" s="126" t="str">
        <f t="shared" si="51"/>
        <v/>
      </c>
      <c r="BC71" s="123" t="str">
        <f>IF($C71="","",IF(LEN(BB71)&lt;5,"",LOOKUP(BB71,'Betting Systems'!$H$4:$H$35,'Betting Systems'!$I$4:$I$35)))</f>
        <v/>
      </c>
      <c r="BD71" s="125" t="str">
        <f t="shared" si="35"/>
        <v/>
      </c>
      <c r="BF71" s="51">
        <f t="shared" si="52"/>
        <v>9</v>
      </c>
      <c r="BG71" s="385">
        <f t="shared" si="52"/>
        <v>10</v>
      </c>
      <c r="BH71" s="385">
        <f t="shared" si="52"/>
        <v>8</v>
      </c>
      <c r="BI71" s="385">
        <f t="shared" si="52"/>
        <v>9</v>
      </c>
      <c r="BJ71" s="385">
        <f t="shared" si="52"/>
        <v>9</v>
      </c>
      <c r="BK71" s="385">
        <f t="shared" si="52"/>
        <v>6</v>
      </c>
      <c r="BL71" s="385">
        <f t="shared" si="52"/>
        <v>11</v>
      </c>
      <c r="BM71" s="385">
        <f t="shared" si="52"/>
        <v>7</v>
      </c>
      <c r="BN71" s="385">
        <f t="shared" si="52"/>
        <v>7</v>
      </c>
      <c r="BO71" s="31">
        <f t="shared" si="52"/>
        <v>35</v>
      </c>
      <c r="BP71" s="475"/>
      <c r="BQ71" s="466"/>
      <c r="BR71" s="466"/>
      <c r="BS71" s="466"/>
      <c r="BT71" s="466"/>
      <c r="BU71" s="466"/>
      <c r="BV71" s="476"/>
      <c r="BW71" s="339">
        <f t="shared" si="58"/>
        <v>0</v>
      </c>
      <c r="BX71" s="343">
        <f t="shared" si="59"/>
        <v>0</v>
      </c>
      <c r="BY71" s="453">
        <f t="shared" si="60"/>
        <v>0</v>
      </c>
      <c r="BZ71" s="453">
        <f t="shared" si="60"/>
        <v>0</v>
      </c>
      <c r="CA71" s="453">
        <f t="shared" si="61"/>
        <v>0</v>
      </c>
      <c r="CB71" s="344">
        <f t="shared" ref="CB71:CB105" si="77">SUM(BX71:CA71)</f>
        <v>0</v>
      </c>
    </row>
    <row r="72" spans="2:80" x14ac:dyDescent="0.25">
      <c r="B72" s="172">
        <v>67</v>
      </c>
      <c r="C72" s="173" t="str">
        <f>IF(Risk_NC!C88="","",Risk_NC!C88)</f>
        <v/>
      </c>
      <c r="D72" s="419" t="str">
        <f>IF(Risk_NC!D88="","",Risk_NC!D88)</f>
        <v/>
      </c>
      <c r="E72" s="419" t="str">
        <f>IF(Risk_NC!E88="","",Risk_NC!E88)</f>
        <v/>
      </c>
      <c r="F72" s="419" t="str">
        <f>IF(Risk_NC!F88="","",Risk_NC!F88)</f>
        <v/>
      </c>
      <c r="G72" s="419" t="str">
        <f>IF(Risk_NC!G88="","",Risk_NC!G88)</f>
        <v/>
      </c>
      <c r="H72" s="175" t="str">
        <f>IF(Risk_NC!H88="","",Risk_NC!H88)</f>
        <v/>
      </c>
      <c r="I72" s="417" t="str">
        <f t="shared" si="53"/>
        <v/>
      </c>
      <c r="J72" s="174" t="str">
        <f t="shared" si="53"/>
        <v/>
      </c>
      <c r="K72" s="174" t="str">
        <f t="shared" si="53"/>
        <v/>
      </c>
      <c r="L72" s="174" t="str">
        <f t="shared" si="53"/>
        <v/>
      </c>
      <c r="M72" s="174" t="str">
        <f t="shared" si="53"/>
        <v/>
      </c>
      <c r="N72" s="175" t="str">
        <f t="shared" si="53"/>
        <v/>
      </c>
      <c r="O72" s="176" t="str">
        <f t="shared" si="62"/>
        <v/>
      </c>
      <c r="P72" s="177" t="str">
        <f t="shared" si="62"/>
        <v/>
      </c>
      <c r="Q72" s="465" t="str">
        <f t="shared" si="63"/>
        <v/>
      </c>
      <c r="R72" s="464" t="str">
        <f t="shared" si="64"/>
        <v/>
      </c>
      <c r="S72" s="417" t="str">
        <f t="shared" si="65"/>
        <v/>
      </c>
      <c r="T72" s="167" t="str">
        <f>Risk_NC!Q88</f>
        <v/>
      </c>
      <c r="U72" s="485" t="str">
        <f>IF(C72="","",SUM(Risk_NC!I88:K88))</f>
        <v/>
      </c>
      <c r="V72" s="485">
        <f t="shared" si="66"/>
        <v>0</v>
      </c>
      <c r="W72" s="155">
        <f t="shared" ref="W72:W106" si="78">IF(U72="",W71,V72+W71)</f>
        <v>2700</v>
      </c>
      <c r="X72" s="179">
        <f t="shared" ref="X72:X105" si="79">AN72</f>
        <v>0</v>
      </c>
      <c r="Y72" s="180">
        <f t="shared" ref="Y72:Y105" si="80">X72+Y71</f>
        <v>-817.59261930090304</v>
      </c>
      <c r="Z72" s="158">
        <f>Risk_NC!I88</f>
        <v>0</v>
      </c>
      <c r="AA72" s="423">
        <f>Risk_NC!J88</f>
        <v>0</v>
      </c>
      <c r="AB72" s="159">
        <f>Risk_NC!K88</f>
        <v>0</v>
      </c>
      <c r="AC72" s="421">
        <f t="shared" si="67"/>
        <v>0</v>
      </c>
      <c r="AD72" s="423">
        <f t="shared" si="68"/>
        <v>0</v>
      </c>
      <c r="AE72" s="159">
        <f t="shared" si="54"/>
        <v>0</v>
      </c>
      <c r="AF72" s="433">
        <f t="shared" si="55"/>
        <v>0</v>
      </c>
      <c r="AG72" s="424">
        <f t="shared" si="69"/>
        <v>0</v>
      </c>
      <c r="AH72" s="171">
        <f t="shared" si="70"/>
        <v>0</v>
      </c>
      <c r="AI72" s="434">
        <f t="shared" si="56"/>
        <v>0</v>
      </c>
      <c r="AJ72" s="202">
        <f>CA!$E$5</f>
        <v>0.44624660934359561</v>
      </c>
      <c r="AK72" s="212">
        <f>CA!$E$28</f>
        <v>5.3863715857769889E-2</v>
      </c>
      <c r="AL72" s="213">
        <f>CA!$E$29</f>
        <v>0.4047337067749931</v>
      </c>
      <c r="AM72" s="443">
        <f>CA!$E$6</f>
        <v>9.5155968023640194E-2</v>
      </c>
      <c r="AN72" s="215">
        <f t="shared" si="57"/>
        <v>0</v>
      </c>
      <c r="AO72" s="209">
        <f t="shared" si="71"/>
        <v>0</v>
      </c>
      <c r="AP72" s="429">
        <f t="shared" si="72"/>
        <v>0</v>
      </c>
      <c r="AQ72" s="429">
        <f t="shared" si="73"/>
        <v>0</v>
      </c>
      <c r="AR72" s="451">
        <f t="shared" si="74"/>
        <v>0</v>
      </c>
      <c r="AS72" s="448">
        <f t="shared" si="75"/>
        <v>0</v>
      </c>
      <c r="AT72" s="139"/>
      <c r="AU72" s="59" t="str">
        <f t="shared" si="76"/>
        <v/>
      </c>
      <c r="AV72" s="51" t="str">
        <f t="shared" ref="AV72:AV103" si="81">IF(C72="","",AU70&amp;AU71)</f>
        <v/>
      </c>
      <c r="AW72" s="385" t="str">
        <f>IF(C72="","",IF(LEN(AV72)&lt;2,"",LOOKUP(AV72,'Betting Systems'!$B$4:$B$7,'Betting Systems'!$C$4:$C$7)))</f>
        <v/>
      </c>
      <c r="AX72" s="31" t="str">
        <f t="shared" si="49"/>
        <v/>
      </c>
      <c r="AY72" s="51" t="str">
        <f t="shared" si="50"/>
        <v/>
      </c>
      <c r="AZ72" s="385" t="str">
        <f>IF($C72="","",IF(LEN(AY72)&lt;3,"",LOOKUP(AY72,'Betting Systems'!$E$4:$E$11,'Betting Systems'!$F$4:$F$11)))</f>
        <v/>
      </c>
      <c r="BA72" s="52" t="str">
        <f t="shared" si="34"/>
        <v/>
      </c>
      <c r="BB72" s="126" t="str">
        <f t="shared" si="51"/>
        <v/>
      </c>
      <c r="BC72" s="123" t="str">
        <f>IF($C72="","",IF(LEN(BB72)&lt;5,"",LOOKUP(BB72,'Betting Systems'!$H$4:$H$35,'Betting Systems'!$I$4:$I$35)))</f>
        <v/>
      </c>
      <c r="BD72" s="125" t="str">
        <f t="shared" si="35"/>
        <v/>
      </c>
      <c r="BF72" s="51">
        <f t="shared" ref="BF72:BO87" si="82">BF71-COUNTIF($I71:$N71,BF$5)</f>
        <v>9</v>
      </c>
      <c r="BG72" s="385">
        <f t="shared" si="82"/>
        <v>10</v>
      </c>
      <c r="BH72" s="385">
        <f t="shared" si="82"/>
        <v>8</v>
      </c>
      <c r="BI72" s="385">
        <f t="shared" si="82"/>
        <v>9</v>
      </c>
      <c r="BJ72" s="385">
        <f t="shared" si="82"/>
        <v>9</v>
      </c>
      <c r="BK72" s="385">
        <f t="shared" si="82"/>
        <v>6</v>
      </c>
      <c r="BL72" s="385">
        <f t="shared" si="82"/>
        <v>11</v>
      </c>
      <c r="BM72" s="385">
        <f t="shared" si="82"/>
        <v>7</v>
      </c>
      <c r="BN72" s="385">
        <f t="shared" si="82"/>
        <v>7</v>
      </c>
      <c r="BO72" s="31">
        <f t="shared" si="82"/>
        <v>35</v>
      </c>
      <c r="BP72" s="475"/>
      <c r="BQ72" s="466"/>
      <c r="BR72" s="466"/>
      <c r="BS72" s="466"/>
      <c r="BT72" s="466"/>
      <c r="BU72" s="466"/>
      <c r="BV72" s="476"/>
      <c r="BW72" s="339">
        <f t="shared" si="58"/>
        <v>0</v>
      </c>
      <c r="BX72" s="343">
        <f t="shared" si="59"/>
        <v>0</v>
      </c>
      <c r="BY72" s="453">
        <f t="shared" si="60"/>
        <v>0</v>
      </c>
      <c r="BZ72" s="453">
        <f t="shared" si="60"/>
        <v>0</v>
      </c>
      <c r="CA72" s="453">
        <f t="shared" si="61"/>
        <v>0</v>
      </c>
      <c r="CB72" s="344">
        <f t="shared" si="77"/>
        <v>0</v>
      </c>
    </row>
    <row r="73" spans="2:80" x14ac:dyDescent="0.25">
      <c r="B73" s="172">
        <v>68</v>
      </c>
      <c r="C73" s="173" t="str">
        <f>IF(Risk_NC!C89="","",Risk_NC!C89)</f>
        <v/>
      </c>
      <c r="D73" s="419" t="str">
        <f>IF(Risk_NC!D89="","",Risk_NC!D89)</f>
        <v/>
      </c>
      <c r="E73" s="419" t="str">
        <f>IF(Risk_NC!E89="","",Risk_NC!E89)</f>
        <v/>
      </c>
      <c r="F73" s="419" t="str">
        <f>IF(Risk_NC!F89="","",Risk_NC!F89)</f>
        <v/>
      </c>
      <c r="G73" s="419" t="str">
        <f>IF(Risk_NC!G89="","",Risk_NC!G89)</f>
        <v/>
      </c>
      <c r="H73" s="175" t="str">
        <f>IF(Risk_NC!H89="","",Risk_NC!H89)</f>
        <v/>
      </c>
      <c r="I73" s="417" t="str">
        <f t="shared" si="53"/>
        <v/>
      </c>
      <c r="J73" s="174" t="str">
        <f t="shared" si="53"/>
        <v/>
      </c>
      <c r="K73" s="174" t="str">
        <f t="shared" si="53"/>
        <v/>
      </c>
      <c r="L73" s="174" t="str">
        <f t="shared" si="53"/>
        <v/>
      </c>
      <c r="M73" s="174" t="str">
        <f t="shared" si="53"/>
        <v/>
      </c>
      <c r="N73" s="175" t="str">
        <f t="shared" si="53"/>
        <v/>
      </c>
      <c r="O73" s="176" t="str">
        <f t="shared" si="62"/>
        <v/>
      </c>
      <c r="P73" s="177" t="str">
        <f t="shared" si="62"/>
        <v/>
      </c>
      <c r="Q73" s="465" t="str">
        <f t="shared" si="63"/>
        <v/>
      </c>
      <c r="R73" s="464" t="str">
        <f t="shared" si="64"/>
        <v/>
      </c>
      <c r="S73" s="417" t="str">
        <f t="shared" si="65"/>
        <v/>
      </c>
      <c r="T73" s="167" t="str">
        <f>Risk_NC!Q89</f>
        <v/>
      </c>
      <c r="U73" s="485" t="str">
        <f>IF(C73="","",SUM(Risk_NC!I89:K89))</f>
        <v/>
      </c>
      <c r="V73" s="485">
        <f t="shared" si="66"/>
        <v>0</v>
      </c>
      <c r="W73" s="155">
        <f t="shared" si="78"/>
        <v>2700</v>
      </c>
      <c r="X73" s="179">
        <f t="shared" si="79"/>
        <v>0</v>
      </c>
      <c r="Y73" s="180">
        <f t="shared" si="80"/>
        <v>-817.59261930090304</v>
      </c>
      <c r="Z73" s="158">
        <f>Risk_NC!I89</f>
        <v>0</v>
      </c>
      <c r="AA73" s="423">
        <f>Risk_NC!J89</f>
        <v>0</v>
      </c>
      <c r="AB73" s="159">
        <f>Risk_NC!K89</f>
        <v>0</v>
      </c>
      <c r="AC73" s="421">
        <f t="shared" si="67"/>
        <v>0</v>
      </c>
      <c r="AD73" s="423">
        <f t="shared" si="68"/>
        <v>0</v>
      </c>
      <c r="AE73" s="159">
        <f t="shared" si="54"/>
        <v>0</v>
      </c>
      <c r="AF73" s="433">
        <f t="shared" si="55"/>
        <v>0</v>
      </c>
      <c r="AG73" s="424">
        <f t="shared" si="69"/>
        <v>0</v>
      </c>
      <c r="AH73" s="171">
        <f t="shared" si="70"/>
        <v>0</v>
      </c>
      <c r="AI73" s="434">
        <f t="shared" si="56"/>
        <v>0</v>
      </c>
      <c r="AJ73" s="202">
        <f>CA!$E$5</f>
        <v>0.44624660934359561</v>
      </c>
      <c r="AK73" s="212">
        <f>CA!$E$28</f>
        <v>5.3863715857769889E-2</v>
      </c>
      <c r="AL73" s="213">
        <f>CA!$E$29</f>
        <v>0.4047337067749931</v>
      </c>
      <c r="AM73" s="443">
        <f>CA!$E$6</f>
        <v>9.5155968023640194E-2</v>
      </c>
      <c r="AN73" s="215">
        <f t="shared" si="57"/>
        <v>0</v>
      </c>
      <c r="AO73" s="209">
        <f t="shared" si="71"/>
        <v>0</v>
      </c>
      <c r="AP73" s="429">
        <f t="shared" si="72"/>
        <v>0</v>
      </c>
      <c r="AQ73" s="429">
        <f t="shared" si="73"/>
        <v>0</v>
      </c>
      <c r="AR73" s="451">
        <f t="shared" si="74"/>
        <v>0</v>
      </c>
      <c r="AS73" s="448">
        <f t="shared" si="75"/>
        <v>0</v>
      </c>
      <c r="AT73" s="139"/>
      <c r="AU73" s="59" t="str">
        <f t="shared" si="76"/>
        <v/>
      </c>
      <c r="AV73" s="51" t="str">
        <f t="shared" si="81"/>
        <v/>
      </c>
      <c r="AW73" s="385" t="str">
        <f>IF(C73="","",IF(LEN(AV73)&lt;2,"",LOOKUP(AV73,'Betting Systems'!$B$4:$B$7,'Betting Systems'!$C$4:$C$7)))</f>
        <v/>
      </c>
      <c r="AX73" s="31" t="str">
        <f t="shared" ref="AX73:AX104" si="83">IF(LEN(AV73)&lt;2,"",IF(T73="","",IF(T73=AW73,1,0)))</f>
        <v/>
      </c>
      <c r="AY73" s="51" t="str">
        <f t="shared" ref="AY73:AY104" si="84">IF($C73="","",$AU70&amp;$AU71&amp;$AU72)</f>
        <v/>
      </c>
      <c r="AZ73" s="385" t="str">
        <f>IF($C73="","",IF(LEN(AY73)&lt;3,"",LOOKUP(AY73,'Betting Systems'!$E$4:$E$11,'Betting Systems'!$F$4:$F$11)))</f>
        <v/>
      </c>
      <c r="BA73" s="52" t="str">
        <f t="shared" ref="BA73:BA105" si="85">IF(LEN(AY73)&lt;3,"",IF($T73="","",IF(AZ73="","",IF($T73=AZ73,1,0))))</f>
        <v/>
      </c>
      <c r="BB73" s="126" t="str">
        <f t="shared" si="51"/>
        <v/>
      </c>
      <c r="BC73" s="123" t="str">
        <f>IF($C73="","",IF(LEN(BB73)&lt;5,"",LOOKUP(BB73,'Betting Systems'!$H$4:$H$35,'Betting Systems'!$I$4:$I$35)))</f>
        <v/>
      </c>
      <c r="BD73" s="125" t="str">
        <f t="shared" ref="BD73:BD106" si="86">IF(LEN(BB73)&lt;5,"",IF($T73="","",IF(BC73="","",IF($T73=BC73,1,0))))</f>
        <v/>
      </c>
      <c r="BF73" s="51">
        <f t="shared" si="82"/>
        <v>9</v>
      </c>
      <c r="BG73" s="385">
        <f t="shared" si="82"/>
        <v>10</v>
      </c>
      <c r="BH73" s="385">
        <f t="shared" si="82"/>
        <v>8</v>
      </c>
      <c r="BI73" s="385">
        <f t="shared" si="82"/>
        <v>9</v>
      </c>
      <c r="BJ73" s="385">
        <f t="shared" si="82"/>
        <v>9</v>
      </c>
      <c r="BK73" s="385">
        <f t="shared" si="82"/>
        <v>6</v>
      </c>
      <c r="BL73" s="385">
        <f t="shared" si="82"/>
        <v>11</v>
      </c>
      <c r="BM73" s="385">
        <f t="shared" si="82"/>
        <v>7</v>
      </c>
      <c r="BN73" s="385">
        <f t="shared" si="82"/>
        <v>7</v>
      </c>
      <c r="BO73" s="31">
        <f t="shared" si="82"/>
        <v>35</v>
      </c>
      <c r="BP73" s="475"/>
      <c r="BQ73" s="466"/>
      <c r="BR73" s="466"/>
      <c r="BS73" s="466"/>
      <c r="BT73" s="466"/>
      <c r="BU73" s="466"/>
      <c r="BV73" s="476"/>
      <c r="BW73" s="339">
        <f t="shared" si="58"/>
        <v>0</v>
      </c>
      <c r="BX73" s="343">
        <f t="shared" si="59"/>
        <v>0</v>
      </c>
      <c r="BY73" s="453">
        <f t="shared" si="60"/>
        <v>0</v>
      </c>
      <c r="BZ73" s="453">
        <f t="shared" si="60"/>
        <v>0</v>
      </c>
      <c r="CA73" s="453">
        <f t="shared" si="61"/>
        <v>0</v>
      </c>
      <c r="CB73" s="344">
        <f t="shared" si="77"/>
        <v>0</v>
      </c>
    </row>
    <row r="74" spans="2:80" x14ac:dyDescent="0.25">
      <c r="B74" s="172">
        <v>69</v>
      </c>
      <c r="C74" s="173" t="str">
        <f>IF(Risk_NC!C90="","",Risk_NC!C90)</f>
        <v/>
      </c>
      <c r="D74" s="419" t="str">
        <f>IF(Risk_NC!D90="","",Risk_NC!D90)</f>
        <v/>
      </c>
      <c r="E74" s="419" t="str">
        <f>IF(Risk_NC!E90="","",Risk_NC!E90)</f>
        <v/>
      </c>
      <c r="F74" s="419" t="str">
        <f>IF(Risk_NC!F90="","",Risk_NC!F90)</f>
        <v/>
      </c>
      <c r="G74" s="419" t="str">
        <f>IF(Risk_NC!G90="","",Risk_NC!G90)</f>
        <v/>
      </c>
      <c r="H74" s="175" t="str">
        <f>IF(Risk_NC!H90="","",Risk_NC!H90)</f>
        <v/>
      </c>
      <c r="I74" s="417" t="str">
        <f t="shared" si="53"/>
        <v/>
      </c>
      <c r="J74" s="174" t="str">
        <f t="shared" si="53"/>
        <v/>
      </c>
      <c r="K74" s="174" t="str">
        <f t="shared" si="53"/>
        <v/>
      </c>
      <c r="L74" s="174" t="str">
        <f t="shared" si="53"/>
        <v/>
      </c>
      <c r="M74" s="174" t="str">
        <f t="shared" si="53"/>
        <v/>
      </c>
      <c r="N74" s="175" t="str">
        <f t="shared" si="53"/>
        <v/>
      </c>
      <c r="O74" s="176" t="str">
        <f t="shared" si="62"/>
        <v/>
      </c>
      <c r="P74" s="177" t="str">
        <f t="shared" si="62"/>
        <v/>
      </c>
      <c r="Q74" s="465" t="str">
        <f t="shared" si="63"/>
        <v/>
      </c>
      <c r="R74" s="464" t="str">
        <f t="shared" si="64"/>
        <v/>
      </c>
      <c r="S74" s="417" t="str">
        <f t="shared" si="65"/>
        <v/>
      </c>
      <c r="T74" s="167" t="str">
        <f>Risk_NC!Q90</f>
        <v/>
      </c>
      <c r="U74" s="485" t="str">
        <f>IF(C74="","",SUM(Risk_NC!I90:K90))</f>
        <v/>
      </c>
      <c r="V74" s="485">
        <f t="shared" si="66"/>
        <v>0</v>
      </c>
      <c r="W74" s="155">
        <f t="shared" si="78"/>
        <v>2700</v>
      </c>
      <c r="X74" s="179">
        <f t="shared" si="79"/>
        <v>0</v>
      </c>
      <c r="Y74" s="180">
        <f t="shared" si="80"/>
        <v>-817.59261930090304</v>
      </c>
      <c r="Z74" s="158">
        <f>Risk_NC!I90</f>
        <v>0</v>
      </c>
      <c r="AA74" s="423">
        <f>Risk_NC!J90</f>
        <v>0</v>
      </c>
      <c r="AB74" s="159">
        <f>Risk_NC!K90</f>
        <v>0</v>
      </c>
      <c r="AC74" s="421">
        <f t="shared" si="67"/>
        <v>0</v>
      </c>
      <c r="AD74" s="423">
        <f t="shared" si="68"/>
        <v>0</v>
      </c>
      <c r="AE74" s="159">
        <f t="shared" si="54"/>
        <v>0</v>
      </c>
      <c r="AF74" s="433">
        <f t="shared" si="55"/>
        <v>0</v>
      </c>
      <c r="AG74" s="424">
        <f t="shared" si="69"/>
        <v>0</v>
      </c>
      <c r="AH74" s="171">
        <f t="shared" si="70"/>
        <v>0</v>
      </c>
      <c r="AI74" s="434">
        <f t="shared" si="56"/>
        <v>0</v>
      </c>
      <c r="AJ74" s="202">
        <f>CA!$E$5</f>
        <v>0.44624660934359561</v>
      </c>
      <c r="AK74" s="212">
        <f>CA!$E$28</f>
        <v>5.3863715857769889E-2</v>
      </c>
      <c r="AL74" s="213">
        <f>CA!$E$29</f>
        <v>0.4047337067749931</v>
      </c>
      <c r="AM74" s="443">
        <f>CA!$E$6</f>
        <v>9.5155968023640194E-2</v>
      </c>
      <c r="AN74" s="215">
        <f t="shared" si="57"/>
        <v>0</v>
      </c>
      <c r="AO74" s="209">
        <f t="shared" si="71"/>
        <v>0</v>
      </c>
      <c r="AP74" s="429">
        <f t="shared" si="72"/>
        <v>0</v>
      </c>
      <c r="AQ74" s="429">
        <f t="shared" si="73"/>
        <v>0</v>
      </c>
      <c r="AR74" s="451">
        <f t="shared" si="74"/>
        <v>0</v>
      </c>
      <c r="AS74" s="448">
        <f t="shared" si="75"/>
        <v>0</v>
      </c>
      <c r="AT74" s="139"/>
      <c r="AU74" s="59" t="str">
        <f t="shared" si="76"/>
        <v/>
      </c>
      <c r="AV74" s="51" t="str">
        <f t="shared" si="81"/>
        <v/>
      </c>
      <c r="AW74" s="385" t="str">
        <f>IF(C74="","",IF(LEN(AV74)&lt;2,"",LOOKUP(AV74,'Betting Systems'!$B$4:$B$7,'Betting Systems'!$C$4:$C$7)))</f>
        <v/>
      </c>
      <c r="AX74" s="31" t="str">
        <f t="shared" si="83"/>
        <v/>
      </c>
      <c r="AY74" s="51" t="str">
        <f t="shared" si="84"/>
        <v/>
      </c>
      <c r="AZ74" s="385" t="str">
        <f>IF($C74="","",IF(LEN(AY74)&lt;3,"",LOOKUP(AY74,'Betting Systems'!$E$4:$E$11,'Betting Systems'!$F$4:$F$11)))</f>
        <v/>
      </c>
      <c r="BA74" s="52" t="str">
        <f t="shared" si="85"/>
        <v/>
      </c>
      <c r="BB74" s="126" t="str">
        <f t="shared" si="51"/>
        <v/>
      </c>
      <c r="BC74" s="123" t="str">
        <f>IF($C74="","",IF(LEN(BB74)&lt;5,"",LOOKUP(BB74,'Betting Systems'!$H$4:$H$35,'Betting Systems'!$I$4:$I$35)))</f>
        <v/>
      </c>
      <c r="BD74" s="125" t="str">
        <f t="shared" si="86"/>
        <v/>
      </c>
      <c r="BF74" s="51">
        <f t="shared" si="82"/>
        <v>9</v>
      </c>
      <c r="BG74" s="385">
        <f t="shared" si="82"/>
        <v>10</v>
      </c>
      <c r="BH74" s="385">
        <f t="shared" si="82"/>
        <v>8</v>
      </c>
      <c r="BI74" s="385">
        <f t="shared" si="82"/>
        <v>9</v>
      </c>
      <c r="BJ74" s="385">
        <f t="shared" si="82"/>
        <v>9</v>
      </c>
      <c r="BK74" s="385">
        <f t="shared" si="82"/>
        <v>6</v>
      </c>
      <c r="BL74" s="385">
        <f t="shared" si="82"/>
        <v>11</v>
      </c>
      <c r="BM74" s="385">
        <f t="shared" si="82"/>
        <v>7</v>
      </c>
      <c r="BN74" s="385">
        <f t="shared" si="82"/>
        <v>7</v>
      </c>
      <c r="BO74" s="31">
        <f t="shared" si="82"/>
        <v>35</v>
      </c>
      <c r="BP74" s="475"/>
      <c r="BQ74" s="466"/>
      <c r="BR74" s="466"/>
      <c r="BS74" s="466"/>
      <c r="BT74" s="466"/>
      <c r="BU74" s="466"/>
      <c r="BV74" s="476"/>
      <c r="BW74" s="339">
        <f t="shared" si="58"/>
        <v>0</v>
      </c>
      <c r="BX74" s="343">
        <f t="shared" si="59"/>
        <v>0</v>
      </c>
      <c r="BY74" s="453">
        <f t="shared" si="60"/>
        <v>0</v>
      </c>
      <c r="BZ74" s="453">
        <f t="shared" si="60"/>
        <v>0</v>
      </c>
      <c r="CA74" s="453">
        <f t="shared" si="61"/>
        <v>0</v>
      </c>
      <c r="CB74" s="344">
        <f t="shared" si="77"/>
        <v>0</v>
      </c>
    </row>
    <row r="75" spans="2:80" x14ac:dyDescent="0.25">
      <c r="B75" s="172">
        <v>70</v>
      </c>
      <c r="C75" s="173" t="str">
        <f>IF(Risk_NC!C91="","",Risk_NC!C91)</f>
        <v/>
      </c>
      <c r="D75" s="419" t="str">
        <f>IF(Risk_NC!D91="","",Risk_NC!D91)</f>
        <v/>
      </c>
      <c r="E75" s="419" t="str">
        <f>IF(Risk_NC!E91="","",Risk_NC!E91)</f>
        <v/>
      </c>
      <c r="F75" s="419" t="str">
        <f>IF(Risk_NC!F91="","",Risk_NC!F91)</f>
        <v/>
      </c>
      <c r="G75" s="419" t="str">
        <f>IF(Risk_NC!G91="","",Risk_NC!G91)</f>
        <v/>
      </c>
      <c r="H75" s="175" t="str">
        <f>IF(Risk_NC!H91="","",Risk_NC!H91)</f>
        <v/>
      </c>
      <c r="I75" s="417" t="str">
        <f t="shared" si="53"/>
        <v/>
      </c>
      <c r="J75" s="174" t="str">
        <f t="shared" si="53"/>
        <v/>
      </c>
      <c r="K75" s="174" t="str">
        <f t="shared" si="53"/>
        <v/>
      </c>
      <c r="L75" s="174" t="str">
        <f t="shared" si="53"/>
        <v/>
      </c>
      <c r="M75" s="174" t="str">
        <f t="shared" si="53"/>
        <v/>
      </c>
      <c r="N75" s="175" t="str">
        <f t="shared" si="53"/>
        <v/>
      </c>
      <c r="O75" s="176" t="str">
        <f t="shared" si="62"/>
        <v/>
      </c>
      <c r="P75" s="177" t="str">
        <f t="shared" si="62"/>
        <v/>
      </c>
      <c r="Q75" s="465" t="str">
        <f t="shared" si="63"/>
        <v/>
      </c>
      <c r="R75" s="464" t="str">
        <f t="shared" si="64"/>
        <v/>
      </c>
      <c r="S75" s="417" t="str">
        <f t="shared" si="65"/>
        <v/>
      </c>
      <c r="T75" s="167" t="str">
        <f>Risk_NC!Q91</f>
        <v/>
      </c>
      <c r="U75" s="485" t="str">
        <f>IF(C75="","",SUM(Risk_NC!I91:K91))</f>
        <v/>
      </c>
      <c r="V75" s="485">
        <f t="shared" si="66"/>
        <v>0</v>
      </c>
      <c r="W75" s="155">
        <f t="shared" si="78"/>
        <v>2700</v>
      </c>
      <c r="X75" s="179">
        <f t="shared" si="79"/>
        <v>0</v>
      </c>
      <c r="Y75" s="180">
        <f t="shared" si="80"/>
        <v>-817.59261930090304</v>
      </c>
      <c r="Z75" s="158">
        <f>Risk_NC!I91</f>
        <v>0</v>
      </c>
      <c r="AA75" s="423">
        <f>Risk_NC!J91</f>
        <v>0</v>
      </c>
      <c r="AB75" s="159">
        <f>Risk_NC!K91</f>
        <v>0</v>
      </c>
      <c r="AC75" s="421">
        <f t="shared" si="67"/>
        <v>0</v>
      </c>
      <c r="AD75" s="423">
        <f t="shared" si="68"/>
        <v>0</v>
      </c>
      <c r="AE75" s="159">
        <f t="shared" si="54"/>
        <v>0</v>
      </c>
      <c r="AF75" s="433">
        <f t="shared" si="55"/>
        <v>0</v>
      </c>
      <c r="AG75" s="424">
        <f t="shared" si="69"/>
        <v>0</v>
      </c>
      <c r="AH75" s="171">
        <f t="shared" si="70"/>
        <v>0</v>
      </c>
      <c r="AI75" s="434">
        <f t="shared" si="56"/>
        <v>0</v>
      </c>
      <c r="AJ75" s="202">
        <f>CA!$E$5</f>
        <v>0.44624660934359561</v>
      </c>
      <c r="AK75" s="212">
        <f>CA!$E$28</f>
        <v>5.3863715857769889E-2</v>
      </c>
      <c r="AL75" s="213">
        <f>CA!$E$29</f>
        <v>0.4047337067749931</v>
      </c>
      <c r="AM75" s="443">
        <f>CA!$E$6</f>
        <v>9.5155968023640194E-2</v>
      </c>
      <c r="AN75" s="215">
        <f t="shared" si="57"/>
        <v>0</v>
      </c>
      <c r="AO75" s="209">
        <f t="shared" si="71"/>
        <v>0</v>
      </c>
      <c r="AP75" s="429">
        <f t="shared" si="72"/>
        <v>0</v>
      </c>
      <c r="AQ75" s="429">
        <f t="shared" si="73"/>
        <v>0</v>
      </c>
      <c r="AR75" s="451">
        <f t="shared" si="74"/>
        <v>0</v>
      </c>
      <c r="AS75" s="448">
        <f t="shared" si="75"/>
        <v>0</v>
      </c>
      <c r="AT75" s="139"/>
      <c r="AU75" s="59" t="str">
        <f t="shared" si="76"/>
        <v/>
      </c>
      <c r="AV75" s="51" t="str">
        <f t="shared" si="81"/>
        <v/>
      </c>
      <c r="AW75" s="385" t="str">
        <f>IF(C75="","",IF(LEN(AV75)&lt;2,"",LOOKUP(AV75,'Betting Systems'!$B$4:$B$7,'Betting Systems'!$C$4:$C$7)))</f>
        <v/>
      </c>
      <c r="AX75" s="31" t="str">
        <f t="shared" si="83"/>
        <v/>
      </c>
      <c r="AY75" s="51" t="str">
        <f t="shared" si="84"/>
        <v/>
      </c>
      <c r="AZ75" s="385" t="str">
        <f>IF($C75="","",IF(LEN(AY75)&lt;3,"",LOOKUP(AY75,'Betting Systems'!$E$4:$E$11,'Betting Systems'!$F$4:$F$11)))</f>
        <v/>
      </c>
      <c r="BA75" s="52" t="str">
        <f t="shared" si="85"/>
        <v/>
      </c>
      <c r="BB75" s="126" t="str">
        <f t="shared" ref="BB75:BB106" si="87">IF($C75="","",$AU70&amp;$AU71&amp;$AU72&amp;$AU73&amp;$AU74)</f>
        <v/>
      </c>
      <c r="BC75" s="123" t="str">
        <f>IF($C75="","",IF(LEN(BB75)&lt;5,"",LOOKUP(BB75,'Betting Systems'!$H$4:$H$35,'Betting Systems'!$I$4:$I$35)))</f>
        <v/>
      </c>
      <c r="BD75" s="125" t="str">
        <f t="shared" si="86"/>
        <v/>
      </c>
      <c r="BF75" s="51">
        <f t="shared" si="82"/>
        <v>9</v>
      </c>
      <c r="BG75" s="385">
        <f t="shared" si="82"/>
        <v>10</v>
      </c>
      <c r="BH75" s="385">
        <f t="shared" si="82"/>
        <v>8</v>
      </c>
      <c r="BI75" s="385">
        <f t="shared" si="82"/>
        <v>9</v>
      </c>
      <c r="BJ75" s="385">
        <f t="shared" si="82"/>
        <v>9</v>
      </c>
      <c r="BK75" s="385">
        <f t="shared" si="82"/>
        <v>6</v>
      </c>
      <c r="BL75" s="385">
        <f t="shared" si="82"/>
        <v>11</v>
      </c>
      <c r="BM75" s="385">
        <f t="shared" si="82"/>
        <v>7</v>
      </c>
      <c r="BN75" s="385">
        <f t="shared" si="82"/>
        <v>7</v>
      </c>
      <c r="BO75" s="31">
        <f t="shared" si="82"/>
        <v>35</v>
      </c>
      <c r="BP75" s="475"/>
      <c r="BQ75" s="466"/>
      <c r="BR75" s="466"/>
      <c r="BS75" s="466"/>
      <c r="BT75" s="466"/>
      <c r="BU75" s="466"/>
      <c r="BV75" s="476"/>
      <c r="BW75" s="339">
        <f t="shared" si="58"/>
        <v>0</v>
      </c>
      <c r="BX75" s="343">
        <f t="shared" si="59"/>
        <v>0</v>
      </c>
      <c r="BY75" s="453">
        <f t="shared" si="60"/>
        <v>0</v>
      </c>
      <c r="BZ75" s="453">
        <f t="shared" si="60"/>
        <v>0</v>
      </c>
      <c r="CA75" s="453">
        <f t="shared" si="61"/>
        <v>0</v>
      </c>
      <c r="CB75" s="344">
        <f t="shared" si="77"/>
        <v>0</v>
      </c>
    </row>
    <row r="76" spans="2:80" x14ac:dyDescent="0.25">
      <c r="B76" s="172">
        <v>71</v>
      </c>
      <c r="C76" s="173" t="str">
        <f>IF(Risk_NC!C92="","",Risk_NC!C92)</f>
        <v/>
      </c>
      <c r="D76" s="419" t="str">
        <f>IF(Risk_NC!D92="","",Risk_NC!D92)</f>
        <v/>
      </c>
      <c r="E76" s="419" t="str">
        <f>IF(Risk_NC!E92="","",Risk_NC!E92)</f>
        <v/>
      </c>
      <c r="F76" s="419" t="str">
        <f>IF(Risk_NC!F92="","",Risk_NC!F92)</f>
        <v/>
      </c>
      <c r="G76" s="419" t="str">
        <f>IF(Risk_NC!G92="","",Risk_NC!G92)</f>
        <v/>
      </c>
      <c r="H76" s="175" t="str">
        <f>IF(Risk_NC!H92="","",Risk_NC!H92)</f>
        <v/>
      </c>
      <c r="I76" s="417" t="str">
        <f t="shared" si="53"/>
        <v/>
      </c>
      <c r="J76" s="174" t="str">
        <f t="shared" si="53"/>
        <v/>
      </c>
      <c r="K76" s="174" t="str">
        <f t="shared" si="53"/>
        <v/>
      </c>
      <c r="L76" s="174" t="str">
        <f t="shared" si="53"/>
        <v/>
      </c>
      <c r="M76" s="174" t="str">
        <f t="shared" si="53"/>
        <v/>
      </c>
      <c r="N76" s="175" t="str">
        <f t="shared" si="53"/>
        <v/>
      </c>
      <c r="O76" s="176" t="str">
        <f t="shared" si="62"/>
        <v/>
      </c>
      <c r="P76" s="177" t="str">
        <f t="shared" si="62"/>
        <v/>
      </c>
      <c r="Q76" s="465" t="str">
        <f t="shared" si="63"/>
        <v/>
      </c>
      <c r="R76" s="464" t="str">
        <f t="shared" si="64"/>
        <v/>
      </c>
      <c r="S76" s="417" t="str">
        <f t="shared" si="65"/>
        <v/>
      </c>
      <c r="T76" s="167" t="str">
        <f>Risk_NC!Q92</f>
        <v/>
      </c>
      <c r="U76" s="485" t="str">
        <f>IF(C76="","",SUM(Risk_NC!I92:K92))</f>
        <v/>
      </c>
      <c r="V76" s="485">
        <f t="shared" si="66"/>
        <v>0</v>
      </c>
      <c r="W76" s="155">
        <f t="shared" si="78"/>
        <v>2700</v>
      </c>
      <c r="X76" s="179">
        <f t="shared" si="79"/>
        <v>0</v>
      </c>
      <c r="Y76" s="180">
        <f t="shared" si="80"/>
        <v>-817.59261930090304</v>
      </c>
      <c r="Z76" s="158">
        <f>Risk_NC!I92</f>
        <v>0</v>
      </c>
      <c r="AA76" s="423">
        <f>Risk_NC!J92</f>
        <v>0</v>
      </c>
      <c r="AB76" s="159">
        <f>Risk_NC!K92</f>
        <v>0</v>
      </c>
      <c r="AC76" s="421">
        <f t="shared" si="67"/>
        <v>0</v>
      </c>
      <c r="AD76" s="423">
        <f t="shared" si="68"/>
        <v>0</v>
      </c>
      <c r="AE76" s="159">
        <f t="shared" si="54"/>
        <v>0</v>
      </c>
      <c r="AF76" s="433">
        <f t="shared" si="55"/>
        <v>0</v>
      </c>
      <c r="AG76" s="424">
        <f t="shared" si="69"/>
        <v>0</v>
      </c>
      <c r="AH76" s="171">
        <f t="shared" si="70"/>
        <v>0</v>
      </c>
      <c r="AI76" s="434">
        <f t="shared" si="56"/>
        <v>0</v>
      </c>
      <c r="AJ76" s="202">
        <f>CA!$E$5</f>
        <v>0.44624660934359561</v>
      </c>
      <c r="AK76" s="212">
        <f>CA!$E$28</f>
        <v>5.3863715857769889E-2</v>
      </c>
      <c r="AL76" s="213">
        <f>CA!$E$29</f>
        <v>0.4047337067749931</v>
      </c>
      <c r="AM76" s="443">
        <f>CA!$E$6</f>
        <v>9.5155968023640194E-2</v>
      </c>
      <c r="AN76" s="215">
        <f t="shared" si="57"/>
        <v>0</v>
      </c>
      <c r="AO76" s="209">
        <f t="shared" si="71"/>
        <v>0</v>
      </c>
      <c r="AP76" s="429">
        <f t="shared" si="72"/>
        <v>0</v>
      </c>
      <c r="AQ76" s="429">
        <f t="shared" si="73"/>
        <v>0</v>
      </c>
      <c r="AR76" s="451">
        <f t="shared" si="74"/>
        <v>0</v>
      </c>
      <c r="AS76" s="448">
        <f t="shared" si="75"/>
        <v>0</v>
      </c>
      <c r="AT76" s="139"/>
      <c r="AU76" s="59" t="str">
        <f t="shared" si="76"/>
        <v/>
      </c>
      <c r="AV76" s="51" t="str">
        <f t="shared" si="81"/>
        <v/>
      </c>
      <c r="AW76" s="385" t="str">
        <f>IF(C76="","",IF(LEN(AV76)&lt;2,"",LOOKUP(AV76,'Betting Systems'!$B$4:$B$7,'Betting Systems'!$C$4:$C$7)))</f>
        <v/>
      </c>
      <c r="AX76" s="31" t="str">
        <f t="shared" si="83"/>
        <v/>
      </c>
      <c r="AY76" s="51" t="str">
        <f t="shared" si="84"/>
        <v/>
      </c>
      <c r="AZ76" s="385" t="str">
        <f>IF($C76="","",IF(LEN(AY76)&lt;3,"",LOOKUP(AY76,'Betting Systems'!$E$4:$E$11,'Betting Systems'!$F$4:$F$11)))</f>
        <v/>
      </c>
      <c r="BA76" s="52" t="str">
        <f t="shared" si="85"/>
        <v/>
      </c>
      <c r="BB76" s="126" t="str">
        <f t="shared" si="87"/>
        <v/>
      </c>
      <c r="BC76" s="123" t="str">
        <f>IF($C76="","",IF(LEN(BB76)&lt;5,"",LOOKUP(BB76,'Betting Systems'!$H$4:$H$35,'Betting Systems'!$I$4:$I$35)))</f>
        <v/>
      </c>
      <c r="BD76" s="125" t="str">
        <f t="shared" si="86"/>
        <v/>
      </c>
      <c r="BF76" s="51">
        <f t="shared" si="82"/>
        <v>9</v>
      </c>
      <c r="BG76" s="385">
        <f t="shared" si="82"/>
        <v>10</v>
      </c>
      <c r="BH76" s="385">
        <f t="shared" si="82"/>
        <v>8</v>
      </c>
      <c r="BI76" s="385">
        <f t="shared" si="82"/>
        <v>9</v>
      </c>
      <c r="BJ76" s="385">
        <f t="shared" si="82"/>
        <v>9</v>
      </c>
      <c r="BK76" s="385">
        <f t="shared" si="82"/>
        <v>6</v>
      </c>
      <c r="BL76" s="385">
        <f t="shared" si="82"/>
        <v>11</v>
      </c>
      <c r="BM76" s="385">
        <f t="shared" si="82"/>
        <v>7</v>
      </c>
      <c r="BN76" s="385">
        <f t="shared" si="82"/>
        <v>7</v>
      </c>
      <c r="BO76" s="31">
        <f t="shared" si="82"/>
        <v>35</v>
      </c>
      <c r="BP76" s="475"/>
      <c r="BQ76" s="466"/>
      <c r="BR76" s="466"/>
      <c r="BS76" s="466"/>
      <c r="BT76" s="466"/>
      <c r="BU76" s="466"/>
      <c r="BV76" s="476"/>
      <c r="BW76" s="339">
        <f t="shared" si="58"/>
        <v>0</v>
      </c>
      <c r="BX76" s="343">
        <f t="shared" si="59"/>
        <v>0</v>
      </c>
      <c r="BY76" s="453">
        <f t="shared" si="60"/>
        <v>0</v>
      </c>
      <c r="BZ76" s="453">
        <f t="shared" si="60"/>
        <v>0</v>
      </c>
      <c r="CA76" s="453">
        <f t="shared" si="61"/>
        <v>0</v>
      </c>
      <c r="CB76" s="344">
        <f t="shared" si="77"/>
        <v>0</v>
      </c>
    </row>
    <row r="77" spans="2:80" x14ac:dyDescent="0.25">
      <c r="B77" s="172">
        <v>72</v>
      </c>
      <c r="C77" s="173" t="str">
        <f>IF(Risk_NC!C93="","",Risk_NC!C93)</f>
        <v/>
      </c>
      <c r="D77" s="419" t="str">
        <f>IF(Risk_NC!D93="","",Risk_NC!D93)</f>
        <v/>
      </c>
      <c r="E77" s="419" t="str">
        <f>IF(Risk_NC!E93="","",Risk_NC!E93)</f>
        <v/>
      </c>
      <c r="F77" s="419" t="str">
        <f>IF(Risk_NC!F93="","",Risk_NC!F93)</f>
        <v/>
      </c>
      <c r="G77" s="419" t="str">
        <f>IF(Risk_NC!G93="","",Risk_NC!G93)</f>
        <v/>
      </c>
      <c r="H77" s="175" t="str">
        <f>IF(Risk_NC!H93="","",Risk_NC!H93)</f>
        <v/>
      </c>
      <c r="I77" s="417" t="str">
        <f t="shared" si="53"/>
        <v/>
      </c>
      <c r="J77" s="174" t="str">
        <f t="shared" si="53"/>
        <v/>
      </c>
      <c r="K77" s="174" t="str">
        <f t="shared" si="53"/>
        <v/>
      </c>
      <c r="L77" s="174" t="str">
        <f t="shared" si="53"/>
        <v/>
      </c>
      <c r="M77" s="174" t="str">
        <f t="shared" si="53"/>
        <v/>
      </c>
      <c r="N77" s="175" t="str">
        <f t="shared" si="53"/>
        <v/>
      </c>
      <c r="O77" s="176" t="str">
        <f t="shared" si="62"/>
        <v/>
      </c>
      <c r="P77" s="177" t="str">
        <f t="shared" si="62"/>
        <v/>
      </c>
      <c r="Q77" s="465" t="str">
        <f t="shared" si="63"/>
        <v/>
      </c>
      <c r="R77" s="464" t="str">
        <f t="shared" si="64"/>
        <v/>
      </c>
      <c r="S77" s="417" t="str">
        <f t="shared" si="65"/>
        <v/>
      </c>
      <c r="T77" s="167" t="str">
        <f>Risk_NC!Q93</f>
        <v/>
      </c>
      <c r="U77" s="485" t="str">
        <f>IF(C77="","",SUM(Risk_NC!I93:K93))</f>
        <v/>
      </c>
      <c r="V77" s="485">
        <f t="shared" si="66"/>
        <v>0</v>
      </c>
      <c r="W77" s="155">
        <f t="shared" si="78"/>
        <v>2700</v>
      </c>
      <c r="X77" s="179">
        <f t="shared" si="79"/>
        <v>0</v>
      </c>
      <c r="Y77" s="180">
        <f t="shared" si="80"/>
        <v>-817.59261930090304</v>
      </c>
      <c r="Z77" s="158">
        <f>Risk_NC!I93</f>
        <v>0</v>
      </c>
      <c r="AA77" s="423">
        <f>Risk_NC!J93</f>
        <v>0</v>
      </c>
      <c r="AB77" s="159">
        <f>Risk_NC!K93</f>
        <v>0</v>
      </c>
      <c r="AC77" s="421">
        <f t="shared" si="67"/>
        <v>0</v>
      </c>
      <c r="AD77" s="423">
        <f t="shared" si="68"/>
        <v>0</v>
      </c>
      <c r="AE77" s="159">
        <f t="shared" si="54"/>
        <v>0</v>
      </c>
      <c r="AF77" s="433">
        <f t="shared" si="55"/>
        <v>0</v>
      </c>
      <c r="AG77" s="424">
        <f t="shared" si="69"/>
        <v>0</v>
      </c>
      <c r="AH77" s="171">
        <f t="shared" si="70"/>
        <v>0</v>
      </c>
      <c r="AI77" s="434">
        <f t="shared" si="56"/>
        <v>0</v>
      </c>
      <c r="AJ77" s="202">
        <f>CA!$E$5</f>
        <v>0.44624660934359561</v>
      </c>
      <c r="AK77" s="212">
        <f>CA!$E$28</f>
        <v>5.3863715857769889E-2</v>
      </c>
      <c r="AL77" s="213">
        <f>CA!$E$29</f>
        <v>0.4047337067749931</v>
      </c>
      <c r="AM77" s="443">
        <f>CA!$E$6</f>
        <v>9.5155968023640194E-2</v>
      </c>
      <c r="AN77" s="215">
        <f t="shared" si="57"/>
        <v>0</v>
      </c>
      <c r="AO77" s="209">
        <f t="shared" si="71"/>
        <v>0</v>
      </c>
      <c r="AP77" s="429">
        <f t="shared" si="72"/>
        <v>0</v>
      </c>
      <c r="AQ77" s="429">
        <f t="shared" si="73"/>
        <v>0</v>
      </c>
      <c r="AR77" s="451">
        <f t="shared" si="74"/>
        <v>0</v>
      </c>
      <c r="AS77" s="448">
        <f t="shared" si="75"/>
        <v>0</v>
      </c>
      <c r="AT77" s="139"/>
      <c r="AU77" s="59" t="str">
        <f t="shared" si="76"/>
        <v/>
      </c>
      <c r="AV77" s="51" t="str">
        <f t="shared" si="81"/>
        <v/>
      </c>
      <c r="AW77" s="385" t="str">
        <f>IF(C77="","",IF(LEN(AV77)&lt;2,"",LOOKUP(AV77,'Betting Systems'!$B$4:$B$7,'Betting Systems'!$C$4:$C$7)))</f>
        <v/>
      </c>
      <c r="AX77" s="31" t="str">
        <f t="shared" si="83"/>
        <v/>
      </c>
      <c r="AY77" s="51" t="str">
        <f t="shared" si="84"/>
        <v/>
      </c>
      <c r="AZ77" s="385" t="str">
        <f>IF($C77="","",IF(LEN(AY77)&lt;3,"",LOOKUP(AY77,'Betting Systems'!$E$4:$E$11,'Betting Systems'!$F$4:$F$11)))</f>
        <v/>
      </c>
      <c r="BA77" s="52" t="str">
        <f t="shared" si="85"/>
        <v/>
      </c>
      <c r="BB77" s="126" t="str">
        <f t="shared" si="87"/>
        <v/>
      </c>
      <c r="BC77" s="123" t="str">
        <f>IF($C77="","",IF(LEN(BB77)&lt;5,"",LOOKUP(BB77,'Betting Systems'!$H$4:$H$35,'Betting Systems'!$I$4:$I$35)))</f>
        <v/>
      </c>
      <c r="BD77" s="125" t="str">
        <f t="shared" si="86"/>
        <v/>
      </c>
      <c r="BF77" s="51">
        <f t="shared" si="82"/>
        <v>9</v>
      </c>
      <c r="BG77" s="385">
        <f t="shared" si="82"/>
        <v>10</v>
      </c>
      <c r="BH77" s="385">
        <f t="shared" si="82"/>
        <v>8</v>
      </c>
      <c r="BI77" s="385">
        <f t="shared" si="82"/>
        <v>9</v>
      </c>
      <c r="BJ77" s="385">
        <f t="shared" si="82"/>
        <v>9</v>
      </c>
      <c r="BK77" s="385">
        <f t="shared" si="82"/>
        <v>6</v>
      </c>
      <c r="BL77" s="385">
        <f t="shared" si="82"/>
        <v>11</v>
      </c>
      <c r="BM77" s="385">
        <f t="shared" si="82"/>
        <v>7</v>
      </c>
      <c r="BN77" s="385">
        <f t="shared" si="82"/>
        <v>7</v>
      </c>
      <c r="BO77" s="31">
        <f t="shared" si="82"/>
        <v>35</v>
      </c>
      <c r="BP77" s="475"/>
      <c r="BQ77" s="466"/>
      <c r="BR77" s="466"/>
      <c r="BS77" s="466"/>
      <c r="BT77" s="466"/>
      <c r="BU77" s="466"/>
      <c r="BV77" s="476"/>
      <c r="BW77" s="339">
        <f t="shared" si="58"/>
        <v>0</v>
      </c>
      <c r="BX77" s="343">
        <f t="shared" si="59"/>
        <v>0</v>
      </c>
      <c r="BY77" s="453">
        <f t="shared" si="60"/>
        <v>0</v>
      </c>
      <c r="BZ77" s="453">
        <f t="shared" si="60"/>
        <v>0</v>
      </c>
      <c r="CA77" s="453">
        <f t="shared" si="61"/>
        <v>0</v>
      </c>
      <c r="CB77" s="344">
        <f t="shared" si="77"/>
        <v>0</v>
      </c>
    </row>
    <row r="78" spans="2:80" x14ac:dyDescent="0.25">
      <c r="B78" s="172">
        <v>73</v>
      </c>
      <c r="C78" s="173" t="str">
        <f>IF(Risk_NC!C94="","",Risk_NC!C94)</f>
        <v/>
      </c>
      <c r="D78" s="419" t="str">
        <f>IF(Risk_NC!D94="","",Risk_NC!D94)</f>
        <v/>
      </c>
      <c r="E78" s="419" t="str">
        <f>IF(Risk_NC!E94="","",Risk_NC!E94)</f>
        <v/>
      </c>
      <c r="F78" s="419" t="str">
        <f>IF(Risk_NC!F94="","",Risk_NC!F94)</f>
        <v/>
      </c>
      <c r="G78" s="419" t="str">
        <f>IF(Risk_NC!G94="","",Risk_NC!G94)</f>
        <v/>
      </c>
      <c r="H78" s="175" t="str">
        <f>IF(Risk_NC!H94="","",Risk_NC!H94)</f>
        <v/>
      </c>
      <c r="I78" s="417" t="str">
        <f t="shared" si="53"/>
        <v/>
      </c>
      <c r="J78" s="174" t="str">
        <f t="shared" si="53"/>
        <v/>
      </c>
      <c r="K78" s="174" t="str">
        <f t="shared" si="53"/>
        <v/>
      </c>
      <c r="L78" s="174" t="str">
        <f t="shared" si="53"/>
        <v/>
      </c>
      <c r="M78" s="174" t="str">
        <f t="shared" si="53"/>
        <v/>
      </c>
      <c r="N78" s="175" t="str">
        <f t="shared" si="53"/>
        <v/>
      </c>
      <c r="O78" s="176" t="str">
        <f t="shared" si="62"/>
        <v/>
      </c>
      <c r="P78" s="177" t="str">
        <f t="shared" si="62"/>
        <v/>
      </c>
      <c r="Q78" s="465" t="str">
        <f t="shared" si="63"/>
        <v/>
      </c>
      <c r="R78" s="464" t="str">
        <f t="shared" si="64"/>
        <v/>
      </c>
      <c r="S78" s="417" t="str">
        <f t="shared" si="65"/>
        <v/>
      </c>
      <c r="T78" s="167" t="str">
        <f>Risk_NC!Q94</f>
        <v/>
      </c>
      <c r="U78" s="485" t="str">
        <f>IF(C78="","",SUM(Risk_NC!I94:K94))</f>
        <v/>
      </c>
      <c r="V78" s="485">
        <f t="shared" si="66"/>
        <v>0</v>
      </c>
      <c r="W78" s="155">
        <f t="shared" si="78"/>
        <v>2700</v>
      </c>
      <c r="X78" s="179">
        <f t="shared" si="79"/>
        <v>0</v>
      </c>
      <c r="Y78" s="180">
        <f t="shared" si="80"/>
        <v>-817.59261930090304</v>
      </c>
      <c r="Z78" s="158">
        <f>Risk_NC!I94</f>
        <v>0</v>
      </c>
      <c r="AA78" s="423">
        <f>Risk_NC!J94</f>
        <v>0</v>
      </c>
      <c r="AB78" s="159">
        <f>Risk_NC!K94</f>
        <v>0</v>
      </c>
      <c r="AC78" s="421">
        <f t="shared" si="67"/>
        <v>0</v>
      </c>
      <c r="AD78" s="423">
        <f t="shared" si="68"/>
        <v>0</v>
      </c>
      <c r="AE78" s="159">
        <f t="shared" si="54"/>
        <v>0</v>
      </c>
      <c r="AF78" s="433">
        <f t="shared" si="55"/>
        <v>0</v>
      </c>
      <c r="AG78" s="424">
        <f t="shared" si="69"/>
        <v>0</v>
      </c>
      <c r="AH78" s="171">
        <f t="shared" si="70"/>
        <v>0</v>
      </c>
      <c r="AI78" s="434">
        <f t="shared" si="56"/>
        <v>0</v>
      </c>
      <c r="AJ78" s="202">
        <f>CA!$E$5</f>
        <v>0.44624660934359561</v>
      </c>
      <c r="AK78" s="212">
        <f>CA!$E$28</f>
        <v>5.3863715857769889E-2</v>
      </c>
      <c r="AL78" s="213">
        <f>CA!$E$29</f>
        <v>0.4047337067749931</v>
      </c>
      <c r="AM78" s="443">
        <f>CA!$E$6</f>
        <v>9.5155968023640194E-2</v>
      </c>
      <c r="AN78" s="215">
        <f t="shared" si="57"/>
        <v>0</v>
      </c>
      <c r="AO78" s="209">
        <f t="shared" si="71"/>
        <v>0</v>
      </c>
      <c r="AP78" s="429">
        <f t="shared" si="72"/>
        <v>0</v>
      </c>
      <c r="AQ78" s="429">
        <f t="shared" si="73"/>
        <v>0</v>
      </c>
      <c r="AR78" s="451">
        <f t="shared" si="74"/>
        <v>0</v>
      </c>
      <c r="AS78" s="448">
        <f t="shared" si="75"/>
        <v>0</v>
      </c>
      <c r="AT78" s="139"/>
      <c r="AU78" s="59" t="str">
        <f t="shared" si="76"/>
        <v/>
      </c>
      <c r="AV78" s="51" t="str">
        <f t="shared" si="81"/>
        <v/>
      </c>
      <c r="AW78" s="385" t="str">
        <f>IF(C78="","",IF(LEN(AV78)&lt;2,"",LOOKUP(AV78,'Betting Systems'!$B$4:$B$7,'Betting Systems'!$C$4:$C$7)))</f>
        <v/>
      </c>
      <c r="AX78" s="31" t="str">
        <f t="shared" si="83"/>
        <v/>
      </c>
      <c r="AY78" s="51" t="str">
        <f t="shared" si="84"/>
        <v/>
      </c>
      <c r="AZ78" s="385" t="str">
        <f>IF($C78="","",IF(LEN(AY78)&lt;3,"",LOOKUP(AY78,'Betting Systems'!$E$4:$E$11,'Betting Systems'!$F$4:$F$11)))</f>
        <v/>
      </c>
      <c r="BA78" s="52" t="str">
        <f t="shared" si="85"/>
        <v/>
      </c>
      <c r="BB78" s="126" t="str">
        <f t="shared" si="87"/>
        <v/>
      </c>
      <c r="BC78" s="123" t="str">
        <f>IF($C78="","",IF(LEN(BB78)&lt;5,"",LOOKUP(BB78,'Betting Systems'!$H$4:$H$35,'Betting Systems'!$I$4:$I$35)))</f>
        <v/>
      </c>
      <c r="BD78" s="125" t="str">
        <f t="shared" si="86"/>
        <v/>
      </c>
      <c r="BF78" s="51">
        <f t="shared" si="82"/>
        <v>9</v>
      </c>
      <c r="BG78" s="385">
        <f t="shared" si="82"/>
        <v>10</v>
      </c>
      <c r="BH78" s="385">
        <f t="shared" si="82"/>
        <v>8</v>
      </c>
      <c r="BI78" s="385">
        <f t="shared" si="82"/>
        <v>9</v>
      </c>
      <c r="BJ78" s="385">
        <f t="shared" si="82"/>
        <v>9</v>
      </c>
      <c r="BK78" s="385">
        <f t="shared" si="82"/>
        <v>6</v>
      </c>
      <c r="BL78" s="385">
        <f t="shared" si="82"/>
        <v>11</v>
      </c>
      <c r="BM78" s="385">
        <f t="shared" si="82"/>
        <v>7</v>
      </c>
      <c r="BN78" s="385">
        <f t="shared" si="82"/>
        <v>7</v>
      </c>
      <c r="BO78" s="31">
        <f t="shared" si="82"/>
        <v>35</v>
      </c>
      <c r="BP78" s="475"/>
      <c r="BQ78" s="466"/>
      <c r="BR78" s="466"/>
      <c r="BS78" s="466"/>
      <c r="BT78" s="466"/>
      <c r="BU78" s="466"/>
      <c r="BV78" s="476"/>
      <c r="BW78" s="339">
        <f t="shared" si="58"/>
        <v>0</v>
      </c>
      <c r="BX78" s="343">
        <f t="shared" si="59"/>
        <v>0</v>
      </c>
      <c r="BY78" s="453">
        <f t="shared" si="60"/>
        <v>0</v>
      </c>
      <c r="BZ78" s="453">
        <f t="shared" si="60"/>
        <v>0</v>
      </c>
      <c r="CA78" s="453">
        <f t="shared" si="61"/>
        <v>0</v>
      </c>
      <c r="CB78" s="344">
        <f t="shared" si="77"/>
        <v>0</v>
      </c>
    </row>
    <row r="79" spans="2:80" x14ac:dyDescent="0.25">
      <c r="B79" s="172">
        <v>74</v>
      </c>
      <c r="C79" s="173" t="str">
        <f>IF(Risk_NC!C95="","",Risk_NC!C95)</f>
        <v/>
      </c>
      <c r="D79" s="419" t="str">
        <f>IF(Risk_NC!D95="","",Risk_NC!D95)</f>
        <v/>
      </c>
      <c r="E79" s="419" t="str">
        <f>IF(Risk_NC!E95="","",Risk_NC!E95)</f>
        <v/>
      </c>
      <c r="F79" s="419" t="str">
        <f>IF(Risk_NC!F95="","",Risk_NC!F95)</f>
        <v/>
      </c>
      <c r="G79" s="419" t="str">
        <f>IF(Risk_NC!G95="","",Risk_NC!G95)</f>
        <v/>
      </c>
      <c r="H79" s="175" t="str">
        <f>IF(Risk_NC!H95="","",Risk_NC!H95)</f>
        <v/>
      </c>
      <c r="I79" s="417" t="str">
        <f t="shared" si="53"/>
        <v/>
      </c>
      <c r="J79" s="174" t="str">
        <f t="shared" si="53"/>
        <v/>
      </c>
      <c r="K79" s="174" t="str">
        <f t="shared" si="53"/>
        <v/>
      </c>
      <c r="L79" s="174" t="str">
        <f t="shared" si="53"/>
        <v/>
      </c>
      <c r="M79" s="174" t="str">
        <f t="shared" si="53"/>
        <v/>
      </c>
      <c r="N79" s="175" t="str">
        <f t="shared" si="53"/>
        <v/>
      </c>
      <c r="O79" s="176" t="str">
        <f t="shared" si="62"/>
        <v/>
      </c>
      <c r="P79" s="177" t="str">
        <f t="shared" si="62"/>
        <v/>
      </c>
      <c r="Q79" s="465" t="str">
        <f t="shared" si="63"/>
        <v/>
      </c>
      <c r="R79" s="464" t="str">
        <f t="shared" si="64"/>
        <v/>
      </c>
      <c r="S79" s="417" t="str">
        <f t="shared" si="65"/>
        <v/>
      </c>
      <c r="T79" s="167" t="str">
        <f>Risk_NC!Q95</f>
        <v/>
      </c>
      <c r="U79" s="485" t="str">
        <f>IF(C79="","",SUM(Risk_NC!I95:K95))</f>
        <v/>
      </c>
      <c r="V79" s="485">
        <f t="shared" si="66"/>
        <v>0</v>
      </c>
      <c r="W79" s="155">
        <f t="shared" si="78"/>
        <v>2700</v>
      </c>
      <c r="X79" s="179">
        <f t="shared" si="79"/>
        <v>0</v>
      </c>
      <c r="Y79" s="180">
        <f t="shared" si="80"/>
        <v>-817.59261930090304</v>
      </c>
      <c r="Z79" s="158">
        <f>Risk_NC!I95</f>
        <v>0</v>
      </c>
      <c r="AA79" s="423">
        <f>Risk_NC!J95</f>
        <v>0</v>
      </c>
      <c r="AB79" s="159">
        <f>Risk_NC!K95</f>
        <v>0</v>
      </c>
      <c r="AC79" s="421">
        <f t="shared" si="67"/>
        <v>0</v>
      </c>
      <c r="AD79" s="423">
        <f t="shared" si="68"/>
        <v>0</v>
      </c>
      <c r="AE79" s="159">
        <f t="shared" si="54"/>
        <v>0</v>
      </c>
      <c r="AF79" s="433">
        <f t="shared" si="55"/>
        <v>0</v>
      </c>
      <c r="AG79" s="424">
        <f t="shared" si="69"/>
        <v>0</v>
      </c>
      <c r="AH79" s="171">
        <f t="shared" si="70"/>
        <v>0</v>
      </c>
      <c r="AI79" s="434">
        <f t="shared" si="56"/>
        <v>0</v>
      </c>
      <c r="AJ79" s="202">
        <f>CA!$E$5</f>
        <v>0.44624660934359561</v>
      </c>
      <c r="AK79" s="212">
        <f>CA!$E$28</f>
        <v>5.3863715857769889E-2</v>
      </c>
      <c r="AL79" s="213">
        <f>CA!$E$29</f>
        <v>0.4047337067749931</v>
      </c>
      <c r="AM79" s="443">
        <f>CA!$E$6</f>
        <v>9.5155968023640194E-2</v>
      </c>
      <c r="AN79" s="215">
        <f t="shared" si="57"/>
        <v>0</v>
      </c>
      <c r="AO79" s="209">
        <f t="shared" si="71"/>
        <v>0</v>
      </c>
      <c r="AP79" s="429">
        <f t="shared" si="72"/>
        <v>0</v>
      </c>
      <c r="AQ79" s="429">
        <f t="shared" si="73"/>
        <v>0</v>
      </c>
      <c r="AR79" s="451">
        <f t="shared" si="74"/>
        <v>0</v>
      </c>
      <c r="AS79" s="448">
        <f t="shared" si="75"/>
        <v>0</v>
      </c>
      <c r="AT79" s="139"/>
      <c r="AU79" s="59" t="str">
        <f t="shared" si="76"/>
        <v/>
      </c>
      <c r="AV79" s="51" t="str">
        <f t="shared" si="81"/>
        <v/>
      </c>
      <c r="AW79" s="385" t="str">
        <f>IF(C79="","",IF(LEN(AV79)&lt;2,"",LOOKUP(AV79,'Betting Systems'!$B$4:$B$7,'Betting Systems'!$C$4:$C$7)))</f>
        <v/>
      </c>
      <c r="AX79" s="31" t="str">
        <f t="shared" si="83"/>
        <v/>
      </c>
      <c r="AY79" s="51" t="str">
        <f t="shared" si="84"/>
        <v/>
      </c>
      <c r="AZ79" s="385" t="str">
        <f>IF($C79="","",IF(LEN(AY79)&lt;3,"",LOOKUP(AY79,'Betting Systems'!$E$4:$E$11,'Betting Systems'!$F$4:$F$11)))</f>
        <v/>
      </c>
      <c r="BA79" s="52" t="str">
        <f t="shared" si="85"/>
        <v/>
      </c>
      <c r="BB79" s="126" t="str">
        <f t="shared" si="87"/>
        <v/>
      </c>
      <c r="BC79" s="123" t="str">
        <f>IF($C79="","",IF(LEN(BB79)&lt;5,"",LOOKUP(BB79,'Betting Systems'!$H$4:$H$35,'Betting Systems'!$I$4:$I$35)))</f>
        <v/>
      </c>
      <c r="BD79" s="125" t="str">
        <f t="shared" si="86"/>
        <v/>
      </c>
      <c r="BF79" s="51">
        <f t="shared" si="82"/>
        <v>9</v>
      </c>
      <c r="BG79" s="385">
        <f t="shared" si="82"/>
        <v>10</v>
      </c>
      <c r="BH79" s="385">
        <f t="shared" si="82"/>
        <v>8</v>
      </c>
      <c r="BI79" s="385">
        <f t="shared" si="82"/>
        <v>9</v>
      </c>
      <c r="BJ79" s="385">
        <f t="shared" si="82"/>
        <v>9</v>
      </c>
      <c r="BK79" s="385">
        <f t="shared" si="82"/>
        <v>6</v>
      </c>
      <c r="BL79" s="385">
        <f t="shared" si="82"/>
        <v>11</v>
      </c>
      <c r="BM79" s="385">
        <f t="shared" si="82"/>
        <v>7</v>
      </c>
      <c r="BN79" s="385">
        <f t="shared" si="82"/>
        <v>7</v>
      </c>
      <c r="BO79" s="31">
        <f t="shared" si="82"/>
        <v>35</v>
      </c>
      <c r="BP79" s="475"/>
      <c r="BQ79" s="466"/>
      <c r="BR79" s="466"/>
      <c r="BS79" s="466"/>
      <c r="BT79" s="466"/>
      <c r="BU79" s="466"/>
      <c r="BV79" s="476"/>
      <c r="BW79" s="339">
        <f t="shared" si="58"/>
        <v>0</v>
      </c>
      <c r="BX79" s="343">
        <f t="shared" si="59"/>
        <v>0</v>
      </c>
      <c r="BY79" s="453">
        <f t="shared" si="60"/>
        <v>0</v>
      </c>
      <c r="BZ79" s="453">
        <f t="shared" si="60"/>
        <v>0</v>
      </c>
      <c r="CA79" s="453">
        <f t="shared" si="61"/>
        <v>0</v>
      </c>
      <c r="CB79" s="344">
        <f t="shared" si="77"/>
        <v>0</v>
      </c>
    </row>
    <row r="80" spans="2:80" x14ac:dyDescent="0.25">
      <c r="B80" s="172">
        <v>75</v>
      </c>
      <c r="C80" s="173" t="str">
        <f>IF(Risk_NC!C96="","",Risk_NC!C96)</f>
        <v/>
      </c>
      <c r="D80" s="419" t="str">
        <f>IF(Risk_NC!D96="","",Risk_NC!D96)</f>
        <v/>
      </c>
      <c r="E80" s="419" t="str">
        <f>IF(Risk_NC!E96="","",Risk_NC!E96)</f>
        <v/>
      </c>
      <c r="F80" s="419" t="str">
        <f>IF(Risk_NC!F96="","",Risk_NC!F96)</f>
        <v/>
      </c>
      <c r="G80" s="419" t="str">
        <f>IF(Risk_NC!G96="","",Risk_NC!G96)</f>
        <v/>
      </c>
      <c r="H80" s="175" t="str">
        <f>IF(Risk_NC!H96="","",Risk_NC!H96)</f>
        <v/>
      </c>
      <c r="I80" s="417" t="str">
        <f t="shared" si="53"/>
        <v/>
      </c>
      <c r="J80" s="174" t="str">
        <f t="shared" si="53"/>
        <v/>
      </c>
      <c r="K80" s="174" t="str">
        <f t="shared" si="53"/>
        <v/>
      </c>
      <c r="L80" s="174" t="str">
        <f t="shared" si="53"/>
        <v/>
      </c>
      <c r="M80" s="174" t="str">
        <f t="shared" si="53"/>
        <v/>
      </c>
      <c r="N80" s="175" t="str">
        <f t="shared" si="53"/>
        <v/>
      </c>
      <c r="O80" s="176" t="str">
        <f t="shared" si="62"/>
        <v/>
      </c>
      <c r="P80" s="177" t="str">
        <f t="shared" si="62"/>
        <v/>
      </c>
      <c r="Q80" s="465" t="str">
        <f t="shared" si="63"/>
        <v/>
      </c>
      <c r="R80" s="464" t="str">
        <f t="shared" si="64"/>
        <v/>
      </c>
      <c r="S80" s="417" t="str">
        <f t="shared" si="65"/>
        <v/>
      </c>
      <c r="T80" s="167" t="str">
        <f>Risk_NC!Q96</f>
        <v/>
      </c>
      <c r="U80" s="485" t="str">
        <f>IF(C80="","",SUM(Risk_NC!I96:K96))</f>
        <v/>
      </c>
      <c r="V80" s="485">
        <f t="shared" si="66"/>
        <v>0</v>
      </c>
      <c r="W80" s="155">
        <f t="shared" si="78"/>
        <v>2700</v>
      </c>
      <c r="X80" s="179">
        <f t="shared" si="79"/>
        <v>0</v>
      </c>
      <c r="Y80" s="180">
        <f t="shared" si="80"/>
        <v>-817.59261930090304</v>
      </c>
      <c r="Z80" s="158">
        <f>Risk_NC!I96</f>
        <v>0</v>
      </c>
      <c r="AA80" s="423">
        <f>Risk_NC!J96</f>
        <v>0</v>
      </c>
      <c r="AB80" s="159">
        <f>Risk_NC!K96</f>
        <v>0</v>
      </c>
      <c r="AC80" s="421">
        <f t="shared" si="67"/>
        <v>0</v>
      </c>
      <c r="AD80" s="423">
        <f t="shared" si="68"/>
        <v>0</v>
      </c>
      <c r="AE80" s="159">
        <f t="shared" si="54"/>
        <v>0</v>
      </c>
      <c r="AF80" s="433">
        <f t="shared" si="55"/>
        <v>0</v>
      </c>
      <c r="AG80" s="424">
        <f t="shared" si="69"/>
        <v>0</v>
      </c>
      <c r="AH80" s="171">
        <f t="shared" si="70"/>
        <v>0</v>
      </c>
      <c r="AI80" s="434">
        <f t="shared" si="56"/>
        <v>0</v>
      </c>
      <c r="AJ80" s="202">
        <f>CA!$E$5</f>
        <v>0.44624660934359561</v>
      </c>
      <c r="AK80" s="212">
        <f>CA!$E$28</f>
        <v>5.3863715857769889E-2</v>
      </c>
      <c r="AL80" s="213">
        <f>CA!$E$29</f>
        <v>0.4047337067749931</v>
      </c>
      <c r="AM80" s="443">
        <f>CA!$E$6</f>
        <v>9.5155968023640194E-2</v>
      </c>
      <c r="AN80" s="215">
        <f t="shared" si="57"/>
        <v>0</v>
      </c>
      <c r="AO80" s="209">
        <f t="shared" si="71"/>
        <v>0</v>
      </c>
      <c r="AP80" s="429">
        <f t="shared" si="72"/>
        <v>0</v>
      </c>
      <c r="AQ80" s="429">
        <f t="shared" si="73"/>
        <v>0</v>
      </c>
      <c r="AR80" s="451">
        <f t="shared" si="74"/>
        <v>0</v>
      </c>
      <c r="AS80" s="448">
        <f t="shared" si="75"/>
        <v>0</v>
      </c>
      <c r="AT80" s="139"/>
      <c r="AU80" s="59" t="str">
        <f t="shared" si="76"/>
        <v/>
      </c>
      <c r="AV80" s="51" t="str">
        <f t="shared" si="81"/>
        <v/>
      </c>
      <c r="AW80" s="385" t="str">
        <f>IF(C80="","",IF(LEN(AV80)&lt;2,"",LOOKUP(AV80,'Betting Systems'!$B$4:$B$7,'Betting Systems'!$C$4:$C$7)))</f>
        <v/>
      </c>
      <c r="AX80" s="31" t="str">
        <f t="shared" si="83"/>
        <v/>
      </c>
      <c r="AY80" s="51" t="str">
        <f t="shared" si="84"/>
        <v/>
      </c>
      <c r="AZ80" s="385" t="str">
        <f>IF($C80="","",IF(LEN(AY80)&lt;3,"",LOOKUP(AY80,'Betting Systems'!$E$4:$E$11,'Betting Systems'!$F$4:$F$11)))</f>
        <v/>
      </c>
      <c r="BA80" s="52" t="str">
        <f t="shared" si="85"/>
        <v/>
      </c>
      <c r="BB80" s="126" t="str">
        <f t="shared" si="87"/>
        <v/>
      </c>
      <c r="BC80" s="123" t="str">
        <f>IF($C80="","",IF(LEN(BB80)&lt;5,"",LOOKUP(BB80,'Betting Systems'!$H$4:$H$35,'Betting Systems'!$I$4:$I$35)))</f>
        <v/>
      </c>
      <c r="BD80" s="125" t="str">
        <f t="shared" si="86"/>
        <v/>
      </c>
      <c r="BF80" s="51">
        <f t="shared" si="82"/>
        <v>9</v>
      </c>
      <c r="BG80" s="385">
        <f t="shared" si="82"/>
        <v>10</v>
      </c>
      <c r="BH80" s="385">
        <f t="shared" si="82"/>
        <v>8</v>
      </c>
      <c r="BI80" s="385">
        <f t="shared" si="82"/>
        <v>9</v>
      </c>
      <c r="BJ80" s="385">
        <f t="shared" si="82"/>
        <v>9</v>
      </c>
      <c r="BK80" s="385">
        <f t="shared" si="82"/>
        <v>6</v>
      </c>
      <c r="BL80" s="385">
        <f t="shared" si="82"/>
        <v>11</v>
      </c>
      <c r="BM80" s="385">
        <f t="shared" si="82"/>
        <v>7</v>
      </c>
      <c r="BN80" s="385">
        <f t="shared" si="82"/>
        <v>7</v>
      </c>
      <c r="BO80" s="31">
        <f t="shared" si="82"/>
        <v>35</v>
      </c>
      <c r="BP80" s="475"/>
      <c r="BQ80" s="466"/>
      <c r="BR80" s="466"/>
      <c r="BS80" s="466"/>
      <c r="BT80" s="466"/>
      <c r="BU80" s="466"/>
      <c r="BV80" s="476"/>
      <c r="BW80" s="339">
        <f t="shared" si="58"/>
        <v>0</v>
      </c>
      <c r="BX80" s="343">
        <f t="shared" si="59"/>
        <v>0</v>
      </c>
      <c r="BY80" s="453">
        <f t="shared" si="60"/>
        <v>0</v>
      </c>
      <c r="BZ80" s="453">
        <f t="shared" si="60"/>
        <v>0</v>
      </c>
      <c r="CA80" s="453">
        <f t="shared" si="61"/>
        <v>0</v>
      </c>
      <c r="CB80" s="344">
        <f t="shared" si="77"/>
        <v>0</v>
      </c>
    </row>
    <row r="81" spans="2:80" x14ac:dyDescent="0.25">
      <c r="B81" s="172">
        <v>76</v>
      </c>
      <c r="C81" s="173" t="str">
        <f>IF(Risk_NC!C97="","",Risk_NC!C97)</f>
        <v/>
      </c>
      <c r="D81" s="419" t="str">
        <f>IF(Risk_NC!D97="","",Risk_NC!D97)</f>
        <v/>
      </c>
      <c r="E81" s="419" t="str">
        <f>IF(Risk_NC!E97="","",Risk_NC!E97)</f>
        <v/>
      </c>
      <c r="F81" s="419" t="str">
        <f>IF(Risk_NC!F97="","",Risk_NC!F97)</f>
        <v/>
      </c>
      <c r="G81" s="419" t="str">
        <f>IF(Risk_NC!G97="","",Risk_NC!G97)</f>
        <v/>
      </c>
      <c r="H81" s="175" t="str">
        <f>IF(Risk_NC!H97="","",Risk_NC!H97)</f>
        <v/>
      </c>
      <c r="I81" s="417" t="str">
        <f t="shared" si="53"/>
        <v/>
      </c>
      <c r="J81" s="174" t="str">
        <f t="shared" si="53"/>
        <v/>
      </c>
      <c r="K81" s="174" t="str">
        <f t="shared" si="53"/>
        <v/>
      </c>
      <c r="L81" s="174" t="str">
        <f t="shared" si="53"/>
        <v/>
      </c>
      <c r="M81" s="174" t="str">
        <f t="shared" si="53"/>
        <v/>
      </c>
      <c r="N81" s="175" t="str">
        <f t="shared" si="53"/>
        <v/>
      </c>
      <c r="O81" s="176" t="str">
        <f t="shared" si="62"/>
        <v/>
      </c>
      <c r="P81" s="177" t="str">
        <f t="shared" si="62"/>
        <v/>
      </c>
      <c r="Q81" s="465" t="str">
        <f t="shared" si="63"/>
        <v/>
      </c>
      <c r="R81" s="464" t="str">
        <f t="shared" si="64"/>
        <v/>
      </c>
      <c r="S81" s="417" t="str">
        <f t="shared" si="65"/>
        <v/>
      </c>
      <c r="T81" s="167" t="str">
        <f>Risk_NC!Q97</f>
        <v/>
      </c>
      <c r="U81" s="485" t="str">
        <f>IF(C81="","",SUM(Risk_NC!I97:K97))</f>
        <v/>
      </c>
      <c r="V81" s="485">
        <f t="shared" si="66"/>
        <v>0</v>
      </c>
      <c r="W81" s="155">
        <f t="shared" si="78"/>
        <v>2700</v>
      </c>
      <c r="X81" s="179">
        <f t="shared" si="79"/>
        <v>0</v>
      </c>
      <c r="Y81" s="180">
        <f t="shared" si="80"/>
        <v>-817.59261930090304</v>
      </c>
      <c r="Z81" s="158">
        <f>Risk_NC!I97</f>
        <v>0</v>
      </c>
      <c r="AA81" s="423">
        <f>Risk_NC!J97</f>
        <v>0</v>
      </c>
      <c r="AB81" s="159">
        <f>Risk_NC!K97</f>
        <v>0</v>
      </c>
      <c r="AC81" s="421">
        <f t="shared" si="67"/>
        <v>0</v>
      </c>
      <c r="AD81" s="423">
        <f t="shared" si="68"/>
        <v>0</v>
      </c>
      <c r="AE81" s="159">
        <f t="shared" si="54"/>
        <v>0</v>
      </c>
      <c r="AF81" s="433">
        <f t="shared" si="55"/>
        <v>0</v>
      </c>
      <c r="AG81" s="424">
        <f t="shared" si="69"/>
        <v>0</v>
      </c>
      <c r="AH81" s="171">
        <f t="shared" si="70"/>
        <v>0</v>
      </c>
      <c r="AI81" s="434">
        <f t="shared" si="56"/>
        <v>0</v>
      </c>
      <c r="AJ81" s="202">
        <f>CA!$E$5</f>
        <v>0.44624660934359561</v>
      </c>
      <c r="AK81" s="212">
        <f>CA!$E$28</f>
        <v>5.3863715857769889E-2</v>
      </c>
      <c r="AL81" s="213">
        <f>CA!$E$29</f>
        <v>0.4047337067749931</v>
      </c>
      <c r="AM81" s="443">
        <f>CA!$E$6</f>
        <v>9.5155968023640194E-2</v>
      </c>
      <c r="AN81" s="215">
        <f t="shared" si="57"/>
        <v>0</v>
      </c>
      <c r="AO81" s="209">
        <f t="shared" si="71"/>
        <v>0</v>
      </c>
      <c r="AP81" s="429">
        <f t="shared" si="72"/>
        <v>0</v>
      </c>
      <c r="AQ81" s="429">
        <f t="shared" si="73"/>
        <v>0</v>
      </c>
      <c r="AR81" s="451">
        <f t="shared" si="74"/>
        <v>0</v>
      </c>
      <c r="AS81" s="448">
        <f t="shared" si="75"/>
        <v>0</v>
      </c>
      <c r="AT81" s="139"/>
      <c r="AU81" s="59" t="str">
        <f t="shared" si="76"/>
        <v/>
      </c>
      <c r="AV81" s="51" t="str">
        <f t="shared" si="81"/>
        <v/>
      </c>
      <c r="AW81" s="385" t="str">
        <f>IF(C81="","",IF(LEN(AV81)&lt;2,"",LOOKUP(AV81,'Betting Systems'!$B$4:$B$7,'Betting Systems'!$C$4:$C$7)))</f>
        <v/>
      </c>
      <c r="AX81" s="31" t="str">
        <f t="shared" si="83"/>
        <v/>
      </c>
      <c r="AY81" s="51" t="str">
        <f t="shared" si="84"/>
        <v/>
      </c>
      <c r="AZ81" s="385" t="str">
        <f>IF($C81="","",IF(LEN(AY81)&lt;3,"",LOOKUP(AY81,'Betting Systems'!$E$4:$E$11,'Betting Systems'!$F$4:$F$11)))</f>
        <v/>
      </c>
      <c r="BA81" s="52" t="str">
        <f t="shared" si="85"/>
        <v/>
      </c>
      <c r="BB81" s="126" t="str">
        <f t="shared" si="87"/>
        <v/>
      </c>
      <c r="BC81" s="123" t="str">
        <f>IF($C81="","",IF(LEN(BB81)&lt;5,"",LOOKUP(BB81,'Betting Systems'!$H$4:$H$35,'Betting Systems'!$I$4:$I$35)))</f>
        <v/>
      </c>
      <c r="BD81" s="125" t="str">
        <f t="shared" si="86"/>
        <v/>
      </c>
      <c r="BF81" s="51">
        <f t="shared" si="82"/>
        <v>9</v>
      </c>
      <c r="BG81" s="385">
        <f t="shared" si="82"/>
        <v>10</v>
      </c>
      <c r="BH81" s="385">
        <f t="shared" si="82"/>
        <v>8</v>
      </c>
      <c r="BI81" s="385">
        <f t="shared" si="82"/>
        <v>9</v>
      </c>
      <c r="BJ81" s="385">
        <f t="shared" si="82"/>
        <v>9</v>
      </c>
      <c r="BK81" s="385">
        <f t="shared" si="82"/>
        <v>6</v>
      </c>
      <c r="BL81" s="385">
        <f t="shared" si="82"/>
        <v>11</v>
      </c>
      <c r="BM81" s="385">
        <f t="shared" si="82"/>
        <v>7</v>
      </c>
      <c r="BN81" s="385">
        <f t="shared" si="82"/>
        <v>7</v>
      </c>
      <c r="BO81" s="31">
        <f t="shared" si="82"/>
        <v>35</v>
      </c>
      <c r="BP81" s="475"/>
      <c r="BQ81" s="466"/>
      <c r="BR81" s="466"/>
      <c r="BS81" s="466"/>
      <c r="BT81" s="466"/>
      <c r="BU81" s="466"/>
      <c r="BV81" s="476"/>
      <c r="BW81" s="339">
        <f t="shared" si="58"/>
        <v>0</v>
      </c>
      <c r="BX81" s="343">
        <f t="shared" si="59"/>
        <v>0</v>
      </c>
      <c r="BY81" s="453">
        <f t="shared" si="60"/>
        <v>0</v>
      </c>
      <c r="BZ81" s="453">
        <f t="shared" si="60"/>
        <v>0</v>
      </c>
      <c r="CA81" s="453">
        <f t="shared" si="61"/>
        <v>0</v>
      </c>
      <c r="CB81" s="344">
        <f t="shared" si="77"/>
        <v>0</v>
      </c>
    </row>
    <row r="82" spans="2:80" x14ac:dyDescent="0.25">
      <c r="B82" s="172">
        <v>77</v>
      </c>
      <c r="C82" s="173" t="str">
        <f>IF(Risk_NC!C98="","",Risk_NC!C98)</f>
        <v/>
      </c>
      <c r="D82" s="419" t="str">
        <f>IF(Risk_NC!D98="","",Risk_NC!D98)</f>
        <v/>
      </c>
      <c r="E82" s="419" t="str">
        <f>IF(Risk_NC!E98="","",Risk_NC!E98)</f>
        <v/>
      </c>
      <c r="F82" s="419" t="str">
        <f>IF(Risk_NC!F98="","",Risk_NC!F98)</f>
        <v/>
      </c>
      <c r="G82" s="419" t="str">
        <f>IF(Risk_NC!G98="","",Risk_NC!G98)</f>
        <v/>
      </c>
      <c r="H82" s="175" t="str">
        <f>IF(Risk_NC!H98="","",Risk_NC!H98)</f>
        <v/>
      </c>
      <c r="I82" s="417" t="str">
        <f t="shared" si="53"/>
        <v/>
      </c>
      <c r="J82" s="174" t="str">
        <f t="shared" si="53"/>
        <v/>
      </c>
      <c r="K82" s="174" t="str">
        <f t="shared" si="53"/>
        <v/>
      </c>
      <c r="L82" s="174" t="str">
        <f t="shared" si="53"/>
        <v/>
      </c>
      <c r="M82" s="174" t="str">
        <f t="shared" si="53"/>
        <v/>
      </c>
      <c r="N82" s="175" t="str">
        <f t="shared" si="53"/>
        <v/>
      </c>
      <c r="O82" s="176" t="str">
        <f t="shared" si="62"/>
        <v/>
      </c>
      <c r="P82" s="177" t="str">
        <f t="shared" si="62"/>
        <v/>
      </c>
      <c r="Q82" s="465" t="str">
        <f t="shared" si="63"/>
        <v/>
      </c>
      <c r="R82" s="464" t="str">
        <f t="shared" si="64"/>
        <v/>
      </c>
      <c r="S82" s="417" t="str">
        <f t="shared" si="65"/>
        <v/>
      </c>
      <c r="T82" s="167" t="str">
        <f>Risk_NC!Q98</f>
        <v/>
      </c>
      <c r="U82" s="485" t="str">
        <f>IF(C82="","",SUM(Risk_NC!I98:K98))</f>
        <v/>
      </c>
      <c r="V82" s="485">
        <f t="shared" si="66"/>
        <v>0</v>
      </c>
      <c r="W82" s="155">
        <f t="shared" si="78"/>
        <v>2700</v>
      </c>
      <c r="X82" s="179">
        <f t="shared" si="79"/>
        <v>0</v>
      </c>
      <c r="Y82" s="180">
        <f t="shared" si="80"/>
        <v>-817.59261930090304</v>
      </c>
      <c r="Z82" s="158">
        <f>Risk_NC!I98</f>
        <v>0</v>
      </c>
      <c r="AA82" s="423">
        <f>Risk_NC!J98</f>
        <v>0</v>
      </c>
      <c r="AB82" s="159">
        <f>Risk_NC!K98</f>
        <v>0</v>
      </c>
      <c r="AC82" s="421">
        <f t="shared" si="67"/>
        <v>0</v>
      </c>
      <c r="AD82" s="423">
        <f t="shared" si="68"/>
        <v>0</v>
      </c>
      <c r="AE82" s="159">
        <f t="shared" si="54"/>
        <v>0</v>
      </c>
      <c r="AF82" s="433">
        <f t="shared" si="55"/>
        <v>0</v>
      </c>
      <c r="AG82" s="424">
        <f t="shared" si="69"/>
        <v>0</v>
      </c>
      <c r="AH82" s="171">
        <f t="shared" si="70"/>
        <v>0</v>
      </c>
      <c r="AI82" s="434">
        <f t="shared" si="56"/>
        <v>0</v>
      </c>
      <c r="AJ82" s="202">
        <f>CA!$E$5</f>
        <v>0.44624660934359561</v>
      </c>
      <c r="AK82" s="212">
        <f>CA!$E$28</f>
        <v>5.3863715857769889E-2</v>
      </c>
      <c r="AL82" s="213">
        <f>CA!$E$29</f>
        <v>0.4047337067749931</v>
      </c>
      <c r="AM82" s="443">
        <f>CA!$E$6</f>
        <v>9.5155968023640194E-2</v>
      </c>
      <c r="AN82" s="215">
        <f t="shared" si="57"/>
        <v>0</v>
      </c>
      <c r="AO82" s="209">
        <f t="shared" si="71"/>
        <v>0</v>
      </c>
      <c r="AP82" s="429">
        <f t="shared" si="72"/>
        <v>0</v>
      </c>
      <c r="AQ82" s="429">
        <f t="shared" si="73"/>
        <v>0</v>
      </c>
      <c r="AR82" s="451">
        <f t="shared" si="74"/>
        <v>0</v>
      </c>
      <c r="AS82" s="448">
        <f t="shared" si="75"/>
        <v>0</v>
      </c>
      <c r="AT82" s="139"/>
      <c r="AU82" s="59" t="str">
        <f t="shared" si="76"/>
        <v/>
      </c>
      <c r="AV82" s="51" t="str">
        <f t="shared" si="81"/>
        <v/>
      </c>
      <c r="AW82" s="385" t="str">
        <f>IF(C82="","",IF(LEN(AV82)&lt;2,"",LOOKUP(AV82,'Betting Systems'!$B$4:$B$7,'Betting Systems'!$C$4:$C$7)))</f>
        <v/>
      </c>
      <c r="AX82" s="31" t="str">
        <f t="shared" si="83"/>
        <v/>
      </c>
      <c r="AY82" s="51" t="str">
        <f t="shared" si="84"/>
        <v/>
      </c>
      <c r="AZ82" s="385" t="str">
        <f>IF($C82="","",IF(LEN(AY82)&lt;3,"",LOOKUP(AY82,'Betting Systems'!$E$4:$E$11,'Betting Systems'!$F$4:$F$11)))</f>
        <v/>
      </c>
      <c r="BA82" s="52" t="str">
        <f t="shared" si="85"/>
        <v/>
      </c>
      <c r="BB82" s="126" t="str">
        <f t="shared" si="87"/>
        <v/>
      </c>
      <c r="BC82" s="123" t="str">
        <f>IF($C82="","",IF(LEN(BB82)&lt;5,"",LOOKUP(BB82,'Betting Systems'!$H$4:$H$35,'Betting Systems'!$I$4:$I$35)))</f>
        <v/>
      </c>
      <c r="BD82" s="125" t="str">
        <f t="shared" si="86"/>
        <v/>
      </c>
      <c r="BF82" s="51">
        <f t="shared" si="82"/>
        <v>9</v>
      </c>
      <c r="BG82" s="385">
        <f t="shared" si="82"/>
        <v>10</v>
      </c>
      <c r="BH82" s="385">
        <f t="shared" si="82"/>
        <v>8</v>
      </c>
      <c r="BI82" s="385">
        <f t="shared" si="82"/>
        <v>9</v>
      </c>
      <c r="BJ82" s="385">
        <f t="shared" si="82"/>
        <v>9</v>
      </c>
      <c r="BK82" s="385">
        <f t="shared" si="82"/>
        <v>6</v>
      </c>
      <c r="BL82" s="385">
        <f t="shared" si="82"/>
        <v>11</v>
      </c>
      <c r="BM82" s="385">
        <f t="shared" si="82"/>
        <v>7</v>
      </c>
      <c r="BN82" s="385">
        <f t="shared" si="82"/>
        <v>7</v>
      </c>
      <c r="BO82" s="31">
        <f t="shared" si="82"/>
        <v>35</v>
      </c>
      <c r="BP82" s="475"/>
      <c r="BQ82" s="466"/>
      <c r="BR82" s="466"/>
      <c r="BS82" s="466"/>
      <c r="BT82" s="466"/>
      <c r="BU82" s="466"/>
      <c r="BV82" s="476"/>
      <c r="BW82" s="339">
        <f t="shared" si="58"/>
        <v>0</v>
      </c>
      <c r="BX82" s="343">
        <f t="shared" si="59"/>
        <v>0</v>
      </c>
      <c r="BY82" s="453">
        <f t="shared" si="60"/>
        <v>0</v>
      </c>
      <c r="BZ82" s="453">
        <f t="shared" si="60"/>
        <v>0</v>
      </c>
      <c r="CA82" s="453">
        <f t="shared" si="61"/>
        <v>0</v>
      </c>
      <c r="CB82" s="344">
        <f t="shared" si="77"/>
        <v>0</v>
      </c>
    </row>
    <row r="83" spans="2:80" x14ac:dyDescent="0.25">
      <c r="B83" s="172">
        <v>78</v>
      </c>
      <c r="C83" s="173" t="str">
        <f>IF(Risk_NC!C99="","",Risk_NC!C99)</f>
        <v/>
      </c>
      <c r="D83" s="419" t="str">
        <f>IF(Risk_NC!D99="","",Risk_NC!D99)</f>
        <v/>
      </c>
      <c r="E83" s="419" t="str">
        <f>IF(Risk_NC!E99="","",Risk_NC!E99)</f>
        <v/>
      </c>
      <c r="F83" s="419" t="str">
        <f>IF(Risk_NC!F99="","",Risk_NC!F99)</f>
        <v/>
      </c>
      <c r="G83" s="419" t="str">
        <f>IF(Risk_NC!G99="","",Risk_NC!G99)</f>
        <v/>
      </c>
      <c r="H83" s="175" t="str">
        <f>IF(Risk_NC!H99="","",Risk_NC!H99)</f>
        <v/>
      </c>
      <c r="I83" s="417" t="str">
        <f t="shared" si="53"/>
        <v/>
      </c>
      <c r="J83" s="174" t="str">
        <f t="shared" si="53"/>
        <v/>
      </c>
      <c r="K83" s="174" t="str">
        <f t="shared" si="53"/>
        <v/>
      </c>
      <c r="L83" s="174" t="str">
        <f t="shared" si="53"/>
        <v/>
      </c>
      <c r="M83" s="174" t="str">
        <f t="shared" si="53"/>
        <v/>
      </c>
      <c r="N83" s="175" t="str">
        <f t="shared" si="53"/>
        <v/>
      </c>
      <c r="O83" s="176" t="str">
        <f t="shared" si="62"/>
        <v/>
      </c>
      <c r="P83" s="177" t="str">
        <f t="shared" si="62"/>
        <v/>
      </c>
      <c r="Q83" s="465" t="str">
        <f t="shared" si="63"/>
        <v/>
      </c>
      <c r="R83" s="464" t="str">
        <f t="shared" si="64"/>
        <v/>
      </c>
      <c r="S83" s="417" t="str">
        <f t="shared" si="65"/>
        <v/>
      </c>
      <c r="T83" s="167" t="str">
        <f>Risk_NC!Q99</f>
        <v/>
      </c>
      <c r="U83" s="485" t="str">
        <f>IF(C83="","",SUM(Risk_NC!I99:K99))</f>
        <v/>
      </c>
      <c r="V83" s="485">
        <f t="shared" si="66"/>
        <v>0</v>
      </c>
      <c r="W83" s="155">
        <f t="shared" si="78"/>
        <v>2700</v>
      </c>
      <c r="X83" s="179">
        <f t="shared" si="79"/>
        <v>0</v>
      </c>
      <c r="Y83" s="180">
        <f t="shared" si="80"/>
        <v>-817.59261930090304</v>
      </c>
      <c r="Z83" s="158">
        <f>Risk_NC!I99</f>
        <v>0</v>
      </c>
      <c r="AA83" s="423">
        <f>Risk_NC!J99</f>
        <v>0</v>
      </c>
      <c r="AB83" s="159">
        <f>Risk_NC!K99</f>
        <v>0</v>
      </c>
      <c r="AC83" s="421">
        <f t="shared" si="67"/>
        <v>0</v>
      </c>
      <c r="AD83" s="423">
        <f t="shared" si="68"/>
        <v>0</v>
      </c>
      <c r="AE83" s="159">
        <f t="shared" si="54"/>
        <v>0</v>
      </c>
      <c r="AF83" s="433">
        <f t="shared" si="55"/>
        <v>0</v>
      </c>
      <c r="AG83" s="424">
        <f t="shared" si="69"/>
        <v>0</v>
      </c>
      <c r="AH83" s="171">
        <f t="shared" si="70"/>
        <v>0</v>
      </c>
      <c r="AI83" s="434">
        <f t="shared" si="56"/>
        <v>0</v>
      </c>
      <c r="AJ83" s="202">
        <f>CA!$E$5</f>
        <v>0.44624660934359561</v>
      </c>
      <c r="AK83" s="212">
        <f>CA!$E$28</f>
        <v>5.3863715857769889E-2</v>
      </c>
      <c r="AL83" s="213">
        <f>CA!$E$29</f>
        <v>0.4047337067749931</v>
      </c>
      <c r="AM83" s="443">
        <f>CA!$E$6</f>
        <v>9.5155968023640194E-2</v>
      </c>
      <c r="AN83" s="215">
        <f t="shared" si="57"/>
        <v>0</v>
      </c>
      <c r="AO83" s="209">
        <f t="shared" si="71"/>
        <v>0</v>
      </c>
      <c r="AP83" s="429">
        <f t="shared" si="72"/>
        <v>0</v>
      </c>
      <c r="AQ83" s="429">
        <f t="shared" si="73"/>
        <v>0</v>
      </c>
      <c r="AR83" s="451">
        <f t="shared" si="74"/>
        <v>0</v>
      </c>
      <c r="AS83" s="448">
        <f t="shared" si="75"/>
        <v>0</v>
      </c>
      <c r="AT83" s="139"/>
      <c r="AU83" s="59" t="str">
        <f t="shared" si="76"/>
        <v/>
      </c>
      <c r="AV83" s="51" t="str">
        <f t="shared" si="81"/>
        <v/>
      </c>
      <c r="AW83" s="385" t="str">
        <f>IF(C83="","",IF(LEN(AV83)&lt;2,"",LOOKUP(AV83,'Betting Systems'!$B$4:$B$7,'Betting Systems'!$C$4:$C$7)))</f>
        <v/>
      </c>
      <c r="AX83" s="31" t="str">
        <f t="shared" si="83"/>
        <v/>
      </c>
      <c r="AY83" s="51" t="str">
        <f t="shared" si="84"/>
        <v/>
      </c>
      <c r="AZ83" s="385" t="str">
        <f>IF($C83="","",IF(LEN(AY83)&lt;3,"",LOOKUP(AY83,'Betting Systems'!$E$4:$E$11,'Betting Systems'!$F$4:$F$11)))</f>
        <v/>
      </c>
      <c r="BA83" s="52" t="str">
        <f t="shared" si="85"/>
        <v/>
      </c>
      <c r="BB83" s="126" t="str">
        <f t="shared" si="87"/>
        <v/>
      </c>
      <c r="BC83" s="123" t="str">
        <f>IF($C83="","",IF(LEN(BB83)&lt;5,"",LOOKUP(BB83,'Betting Systems'!$H$4:$H$35,'Betting Systems'!$I$4:$I$35)))</f>
        <v/>
      </c>
      <c r="BD83" s="125" t="str">
        <f t="shared" si="86"/>
        <v/>
      </c>
      <c r="BF83" s="51">
        <f t="shared" si="82"/>
        <v>9</v>
      </c>
      <c r="BG83" s="385">
        <f t="shared" si="82"/>
        <v>10</v>
      </c>
      <c r="BH83" s="385">
        <f t="shared" si="82"/>
        <v>8</v>
      </c>
      <c r="BI83" s="385">
        <f t="shared" si="82"/>
        <v>9</v>
      </c>
      <c r="BJ83" s="385">
        <f t="shared" si="82"/>
        <v>9</v>
      </c>
      <c r="BK83" s="385">
        <f t="shared" si="82"/>
        <v>6</v>
      </c>
      <c r="BL83" s="385">
        <f t="shared" si="82"/>
        <v>11</v>
      </c>
      <c r="BM83" s="385">
        <f t="shared" si="82"/>
        <v>7</v>
      </c>
      <c r="BN83" s="385">
        <f t="shared" si="82"/>
        <v>7</v>
      </c>
      <c r="BO83" s="31">
        <f t="shared" si="82"/>
        <v>35</v>
      </c>
      <c r="BP83" s="475"/>
      <c r="BQ83" s="466"/>
      <c r="BR83" s="466"/>
      <c r="BS83" s="466"/>
      <c r="BT83" s="466"/>
      <c r="BU83" s="466"/>
      <c r="BV83" s="476"/>
      <c r="BW83" s="339">
        <f t="shared" si="58"/>
        <v>0</v>
      </c>
      <c r="BX83" s="343">
        <f t="shared" si="59"/>
        <v>0</v>
      </c>
      <c r="BY83" s="453">
        <f t="shared" si="60"/>
        <v>0</v>
      </c>
      <c r="BZ83" s="453">
        <f t="shared" si="60"/>
        <v>0</v>
      </c>
      <c r="CA83" s="453">
        <f t="shared" si="61"/>
        <v>0</v>
      </c>
      <c r="CB83" s="344">
        <f t="shared" si="77"/>
        <v>0</v>
      </c>
    </row>
    <row r="84" spans="2:80" x14ac:dyDescent="0.25">
      <c r="B84" s="172">
        <v>79</v>
      </c>
      <c r="C84" s="173" t="str">
        <f>IF(Risk_NC!C100="","",Risk_NC!C100)</f>
        <v/>
      </c>
      <c r="D84" s="419" t="str">
        <f>IF(Risk_NC!D100="","",Risk_NC!D100)</f>
        <v/>
      </c>
      <c r="E84" s="419" t="str">
        <f>IF(Risk_NC!E100="","",Risk_NC!E100)</f>
        <v/>
      </c>
      <c r="F84" s="419" t="str">
        <f>IF(Risk_NC!F100="","",Risk_NC!F100)</f>
        <v/>
      </c>
      <c r="G84" s="419" t="str">
        <f>IF(Risk_NC!G100="","",Risk_NC!G100)</f>
        <v/>
      </c>
      <c r="H84" s="175" t="str">
        <f>IF(Risk_NC!H100="","",Risk_NC!H100)</f>
        <v/>
      </c>
      <c r="I84" s="417" t="str">
        <f t="shared" si="53"/>
        <v/>
      </c>
      <c r="J84" s="174" t="str">
        <f t="shared" si="53"/>
        <v/>
      </c>
      <c r="K84" s="174" t="str">
        <f t="shared" si="53"/>
        <v/>
      </c>
      <c r="L84" s="174" t="str">
        <f t="shared" si="53"/>
        <v/>
      </c>
      <c r="M84" s="174" t="str">
        <f t="shared" si="53"/>
        <v/>
      </c>
      <c r="N84" s="175" t="str">
        <f t="shared" si="53"/>
        <v/>
      </c>
      <c r="O84" s="176" t="str">
        <f t="shared" si="62"/>
        <v/>
      </c>
      <c r="P84" s="177" t="str">
        <f t="shared" si="62"/>
        <v/>
      </c>
      <c r="Q84" s="465" t="str">
        <f t="shared" si="63"/>
        <v/>
      </c>
      <c r="R84" s="464" t="str">
        <f t="shared" si="64"/>
        <v/>
      </c>
      <c r="S84" s="417" t="str">
        <f t="shared" si="65"/>
        <v/>
      </c>
      <c r="T84" s="167" t="str">
        <f>Risk_NC!Q100</f>
        <v/>
      </c>
      <c r="U84" s="485" t="str">
        <f>IF(C84="","",SUM(Risk_NC!I100:K100))</f>
        <v/>
      </c>
      <c r="V84" s="485">
        <f t="shared" si="66"/>
        <v>0</v>
      </c>
      <c r="W84" s="155">
        <f t="shared" si="78"/>
        <v>2700</v>
      </c>
      <c r="X84" s="179">
        <f t="shared" si="79"/>
        <v>0</v>
      </c>
      <c r="Y84" s="180">
        <f t="shared" si="80"/>
        <v>-817.59261930090304</v>
      </c>
      <c r="Z84" s="158">
        <f>Risk_NC!I100</f>
        <v>0</v>
      </c>
      <c r="AA84" s="423">
        <f>Risk_NC!J100</f>
        <v>0</v>
      </c>
      <c r="AB84" s="159">
        <f>Risk_NC!K100</f>
        <v>0</v>
      </c>
      <c r="AC84" s="421">
        <f t="shared" si="67"/>
        <v>0</v>
      </c>
      <c r="AD84" s="423">
        <f t="shared" si="68"/>
        <v>0</v>
      </c>
      <c r="AE84" s="159">
        <f t="shared" si="54"/>
        <v>0</v>
      </c>
      <c r="AF84" s="433">
        <f t="shared" si="55"/>
        <v>0</v>
      </c>
      <c r="AG84" s="424">
        <f t="shared" si="69"/>
        <v>0</v>
      </c>
      <c r="AH84" s="171">
        <f t="shared" si="70"/>
        <v>0</v>
      </c>
      <c r="AI84" s="434">
        <f t="shared" si="56"/>
        <v>0</v>
      </c>
      <c r="AJ84" s="202">
        <f>CA!$E$5</f>
        <v>0.44624660934359561</v>
      </c>
      <c r="AK84" s="212">
        <f>CA!$E$28</f>
        <v>5.3863715857769889E-2</v>
      </c>
      <c r="AL84" s="213">
        <f>CA!$E$29</f>
        <v>0.4047337067749931</v>
      </c>
      <c r="AM84" s="443">
        <f>CA!$E$6</f>
        <v>9.5155968023640194E-2</v>
      </c>
      <c r="AN84" s="215">
        <f t="shared" si="57"/>
        <v>0</v>
      </c>
      <c r="AO84" s="209">
        <f t="shared" si="71"/>
        <v>0</v>
      </c>
      <c r="AP84" s="429">
        <f t="shared" si="72"/>
        <v>0</v>
      </c>
      <c r="AQ84" s="429">
        <f t="shared" si="73"/>
        <v>0</v>
      </c>
      <c r="AR84" s="451">
        <f t="shared" si="74"/>
        <v>0</v>
      </c>
      <c r="AS84" s="448">
        <f t="shared" si="75"/>
        <v>0</v>
      </c>
      <c r="AT84" s="139"/>
      <c r="AU84" s="59" t="str">
        <f t="shared" si="76"/>
        <v/>
      </c>
      <c r="AV84" s="51" t="str">
        <f t="shared" si="81"/>
        <v/>
      </c>
      <c r="AW84" s="385" t="str">
        <f>IF(C84="","",IF(LEN(AV84)&lt;2,"",LOOKUP(AV84,'Betting Systems'!$B$4:$B$7,'Betting Systems'!$C$4:$C$7)))</f>
        <v/>
      </c>
      <c r="AX84" s="31" t="str">
        <f t="shared" si="83"/>
        <v/>
      </c>
      <c r="AY84" s="51" t="str">
        <f t="shared" si="84"/>
        <v/>
      </c>
      <c r="AZ84" s="385" t="str">
        <f>IF($C84="","",IF(LEN(AY84)&lt;3,"",LOOKUP(AY84,'Betting Systems'!$E$4:$E$11,'Betting Systems'!$F$4:$F$11)))</f>
        <v/>
      </c>
      <c r="BA84" s="52" t="str">
        <f t="shared" si="85"/>
        <v/>
      </c>
      <c r="BB84" s="126" t="str">
        <f t="shared" si="87"/>
        <v/>
      </c>
      <c r="BC84" s="123" t="str">
        <f>IF($C84="","",IF(LEN(BB84)&lt;5,"",LOOKUP(BB84,'Betting Systems'!$H$4:$H$35,'Betting Systems'!$I$4:$I$35)))</f>
        <v/>
      </c>
      <c r="BD84" s="125" t="str">
        <f t="shared" si="86"/>
        <v/>
      </c>
      <c r="BF84" s="51">
        <f t="shared" si="82"/>
        <v>9</v>
      </c>
      <c r="BG84" s="385">
        <f t="shared" si="82"/>
        <v>10</v>
      </c>
      <c r="BH84" s="385">
        <f t="shared" si="82"/>
        <v>8</v>
      </c>
      <c r="BI84" s="385">
        <f t="shared" si="82"/>
        <v>9</v>
      </c>
      <c r="BJ84" s="385">
        <f t="shared" si="82"/>
        <v>9</v>
      </c>
      <c r="BK84" s="385">
        <f t="shared" si="82"/>
        <v>6</v>
      </c>
      <c r="BL84" s="385">
        <f t="shared" si="82"/>
        <v>11</v>
      </c>
      <c r="BM84" s="385">
        <f t="shared" si="82"/>
        <v>7</v>
      </c>
      <c r="BN84" s="385">
        <f t="shared" si="82"/>
        <v>7</v>
      </c>
      <c r="BO84" s="31">
        <f t="shared" si="82"/>
        <v>35</v>
      </c>
      <c r="BP84" s="475"/>
      <c r="BQ84" s="466"/>
      <c r="BR84" s="466"/>
      <c r="BS84" s="466"/>
      <c r="BT84" s="466"/>
      <c r="BU84" s="466"/>
      <c r="BV84" s="476"/>
      <c r="BW84" s="339">
        <f t="shared" si="58"/>
        <v>0</v>
      </c>
      <c r="BX84" s="343">
        <f t="shared" si="59"/>
        <v>0</v>
      </c>
      <c r="BY84" s="453">
        <f t="shared" si="60"/>
        <v>0</v>
      </c>
      <c r="BZ84" s="453">
        <f t="shared" si="60"/>
        <v>0</v>
      </c>
      <c r="CA84" s="453">
        <f t="shared" si="61"/>
        <v>0</v>
      </c>
      <c r="CB84" s="344">
        <f t="shared" si="77"/>
        <v>0</v>
      </c>
    </row>
    <row r="85" spans="2:80" x14ac:dyDescent="0.25">
      <c r="B85" s="172">
        <v>80</v>
      </c>
      <c r="C85" s="173" t="str">
        <f>IF(Risk_NC!C101="","",Risk_NC!C101)</f>
        <v/>
      </c>
      <c r="D85" s="419" t="str">
        <f>IF(Risk_NC!D101="","",Risk_NC!D101)</f>
        <v/>
      </c>
      <c r="E85" s="419" t="str">
        <f>IF(Risk_NC!E101="","",Risk_NC!E101)</f>
        <v/>
      </c>
      <c r="F85" s="419" t="str">
        <f>IF(Risk_NC!F101="","",Risk_NC!F101)</f>
        <v/>
      </c>
      <c r="G85" s="419" t="str">
        <f>IF(Risk_NC!G101="","",Risk_NC!G101)</f>
        <v/>
      </c>
      <c r="H85" s="175" t="str">
        <f>IF(Risk_NC!H101="","",Risk_NC!H101)</f>
        <v/>
      </c>
      <c r="I85" s="417" t="str">
        <f t="shared" si="53"/>
        <v/>
      </c>
      <c r="J85" s="174" t="str">
        <f t="shared" si="53"/>
        <v/>
      </c>
      <c r="K85" s="174" t="str">
        <f t="shared" si="53"/>
        <v/>
      </c>
      <c r="L85" s="174" t="str">
        <f t="shared" si="53"/>
        <v/>
      </c>
      <c r="M85" s="174" t="str">
        <f t="shared" si="53"/>
        <v/>
      </c>
      <c r="N85" s="175" t="str">
        <f t="shared" si="53"/>
        <v/>
      </c>
      <c r="O85" s="176" t="str">
        <f t="shared" si="62"/>
        <v/>
      </c>
      <c r="P85" s="177" t="str">
        <f t="shared" si="62"/>
        <v/>
      </c>
      <c r="Q85" s="465" t="str">
        <f t="shared" si="63"/>
        <v/>
      </c>
      <c r="R85" s="464" t="str">
        <f t="shared" si="64"/>
        <v/>
      </c>
      <c r="S85" s="417" t="str">
        <f t="shared" si="65"/>
        <v/>
      </c>
      <c r="T85" s="167" t="str">
        <f>Risk_NC!Q101</f>
        <v/>
      </c>
      <c r="U85" s="485" t="str">
        <f>IF(C85="","",SUM(Risk_NC!I101:K101))</f>
        <v/>
      </c>
      <c r="V85" s="485">
        <f t="shared" si="66"/>
        <v>0</v>
      </c>
      <c r="W85" s="155">
        <f t="shared" si="78"/>
        <v>2700</v>
      </c>
      <c r="X85" s="179">
        <f t="shared" si="79"/>
        <v>0</v>
      </c>
      <c r="Y85" s="180">
        <f t="shared" si="80"/>
        <v>-817.59261930090304</v>
      </c>
      <c r="Z85" s="158">
        <f>Risk_NC!I101</f>
        <v>0</v>
      </c>
      <c r="AA85" s="423">
        <f>Risk_NC!J101</f>
        <v>0</v>
      </c>
      <c r="AB85" s="159">
        <f>Risk_NC!K101</f>
        <v>0</v>
      </c>
      <c r="AC85" s="421">
        <f t="shared" si="67"/>
        <v>0</v>
      </c>
      <c r="AD85" s="423">
        <f t="shared" si="68"/>
        <v>0</v>
      </c>
      <c r="AE85" s="159">
        <f t="shared" si="54"/>
        <v>0</v>
      </c>
      <c r="AF85" s="433">
        <f t="shared" si="55"/>
        <v>0</v>
      </c>
      <c r="AG85" s="424">
        <f t="shared" si="69"/>
        <v>0</v>
      </c>
      <c r="AH85" s="171">
        <f t="shared" si="70"/>
        <v>0</v>
      </c>
      <c r="AI85" s="434">
        <f t="shared" si="56"/>
        <v>0</v>
      </c>
      <c r="AJ85" s="202">
        <f>CA!$E$5</f>
        <v>0.44624660934359561</v>
      </c>
      <c r="AK85" s="212">
        <f>CA!$E$28</f>
        <v>5.3863715857769889E-2</v>
      </c>
      <c r="AL85" s="213">
        <f>CA!$E$29</f>
        <v>0.4047337067749931</v>
      </c>
      <c r="AM85" s="443">
        <f>CA!$E$6</f>
        <v>9.5155968023640194E-2</v>
      </c>
      <c r="AN85" s="215">
        <f t="shared" si="57"/>
        <v>0</v>
      </c>
      <c r="AO85" s="209">
        <f t="shared" si="71"/>
        <v>0</v>
      </c>
      <c r="AP85" s="429">
        <f t="shared" si="72"/>
        <v>0</v>
      </c>
      <c r="AQ85" s="429">
        <f t="shared" si="73"/>
        <v>0</v>
      </c>
      <c r="AR85" s="451">
        <f t="shared" si="74"/>
        <v>0</v>
      </c>
      <c r="AS85" s="448">
        <f t="shared" si="75"/>
        <v>0</v>
      </c>
      <c r="AT85" s="139"/>
      <c r="AU85" s="59" t="str">
        <f t="shared" si="76"/>
        <v/>
      </c>
      <c r="AV85" s="51" t="str">
        <f t="shared" si="81"/>
        <v/>
      </c>
      <c r="AW85" s="385" t="str">
        <f>IF(C85="","",IF(LEN(AV85)&lt;2,"",LOOKUP(AV85,'Betting Systems'!$B$4:$B$7,'Betting Systems'!$C$4:$C$7)))</f>
        <v/>
      </c>
      <c r="AX85" s="31" t="str">
        <f t="shared" si="83"/>
        <v/>
      </c>
      <c r="AY85" s="51" t="str">
        <f t="shared" si="84"/>
        <v/>
      </c>
      <c r="AZ85" s="385" t="str">
        <f>IF($C85="","",IF(LEN(AY85)&lt;3,"",LOOKUP(AY85,'Betting Systems'!$E$4:$E$11,'Betting Systems'!$F$4:$F$11)))</f>
        <v/>
      </c>
      <c r="BA85" s="52" t="str">
        <f t="shared" si="85"/>
        <v/>
      </c>
      <c r="BB85" s="126" t="str">
        <f t="shared" si="87"/>
        <v/>
      </c>
      <c r="BC85" s="123" t="str">
        <f>IF($C85="","",IF(LEN(BB85)&lt;5,"",LOOKUP(BB85,'Betting Systems'!$H$4:$H$35,'Betting Systems'!$I$4:$I$35)))</f>
        <v/>
      </c>
      <c r="BD85" s="125" t="str">
        <f t="shared" si="86"/>
        <v/>
      </c>
      <c r="BF85" s="51">
        <f t="shared" si="82"/>
        <v>9</v>
      </c>
      <c r="BG85" s="385">
        <f t="shared" si="82"/>
        <v>10</v>
      </c>
      <c r="BH85" s="385">
        <f t="shared" si="82"/>
        <v>8</v>
      </c>
      <c r="BI85" s="385">
        <f t="shared" si="82"/>
        <v>9</v>
      </c>
      <c r="BJ85" s="385">
        <f t="shared" si="82"/>
        <v>9</v>
      </c>
      <c r="BK85" s="385">
        <f t="shared" si="82"/>
        <v>6</v>
      </c>
      <c r="BL85" s="385">
        <f t="shared" si="82"/>
        <v>11</v>
      </c>
      <c r="BM85" s="385">
        <f t="shared" si="82"/>
        <v>7</v>
      </c>
      <c r="BN85" s="385">
        <f t="shared" si="82"/>
        <v>7</v>
      </c>
      <c r="BO85" s="31">
        <f t="shared" si="82"/>
        <v>35</v>
      </c>
      <c r="BP85" s="475"/>
      <c r="BQ85" s="466"/>
      <c r="BR85" s="466"/>
      <c r="BS85" s="466"/>
      <c r="BT85" s="466"/>
      <c r="BU85" s="466"/>
      <c r="BV85" s="476"/>
      <c r="BW85" s="339">
        <f t="shared" si="58"/>
        <v>0</v>
      </c>
      <c r="BX85" s="343">
        <f t="shared" si="59"/>
        <v>0</v>
      </c>
      <c r="BY85" s="453">
        <f t="shared" si="60"/>
        <v>0</v>
      </c>
      <c r="BZ85" s="453">
        <f t="shared" si="60"/>
        <v>0</v>
      </c>
      <c r="CA85" s="453">
        <f t="shared" si="61"/>
        <v>0</v>
      </c>
      <c r="CB85" s="344">
        <f t="shared" si="77"/>
        <v>0</v>
      </c>
    </row>
    <row r="86" spans="2:80" x14ac:dyDescent="0.25">
      <c r="B86" s="172">
        <v>81</v>
      </c>
      <c r="C86" s="173" t="str">
        <f>IF(Risk_NC!C102="","",Risk_NC!C102)</f>
        <v/>
      </c>
      <c r="D86" s="419" t="str">
        <f>IF(Risk_NC!D102="","",Risk_NC!D102)</f>
        <v/>
      </c>
      <c r="E86" s="419" t="str">
        <f>IF(Risk_NC!E102="","",Risk_NC!E102)</f>
        <v/>
      </c>
      <c r="F86" s="419" t="str">
        <f>IF(Risk_NC!F102="","",Risk_NC!F102)</f>
        <v/>
      </c>
      <c r="G86" s="419" t="str">
        <f>IF(Risk_NC!G102="","",Risk_NC!G102)</f>
        <v/>
      </c>
      <c r="H86" s="175" t="str">
        <f>IF(Risk_NC!H102="","",Risk_NC!H102)</f>
        <v/>
      </c>
      <c r="I86" s="417" t="str">
        <f t="shared" si="53"/>
        <v/>
      </c>
      <c r="J86" s="174" t="str">
        <f t="shared" si="53"/>
        <v/>
      </c>
      <c r="K86" s="174" t="str">
        <f t="shared" si="53"/>
        <v/>
      </c>
      <c r="L86" s="174" t="str">
        <f t="shared" si="53"/>
        <v/>
      </c>
      <c r="M86" s="174" t="str">
        <f t="shared" si="53"/>
        <v/>
      </c>
      <c r="N86" s="175" t="str">
        <f t="shared" si="53"/>
        <v/>
      </c>
      <c r="O86" s="176" t="str">
        <f t="shared" si="62"/>
        <v/>
      </c>
      <c r="P86" s="177" t="str">
        <f t="shared" si="62"/>
        <v/>
      </c>
      <c r="Q86" s="465" t="str">
        <f t="shared" si="63"/>
        <v/>
      </c>
      <c r="R86" s="464" t="str">
        <f t="shared" si="64"/>
        <v/>
      </c>
      <c r="S86" s="417" t="str">
        <f t="shared" si="65"/>
        <v/>
      </c>
      <c r="T86" s="167" t="str">
        <f>Risk_NC!Q102</f>
        <v/>
      </c>
      <c r="U86" s="485" t="str">
        <f>IF(C86="","",SUM(Risk_NC!I102:K102))</f>
        <v/>
      </c>
      <c r="V86" s="485">
        <f t="shared" si="66"/>
        <v>0</v>
      </c>
      <c r="W86" s="155">
        <f t="shared" si="78"/>
        <v>2700</v>
      </c>
      <c r="X86" s="179">
        <f t="shared" si="79"/>
        <v>0</v>
      </c>
      <c r="Y86" s="180">
        <f t="shared" si="80"/>
        <v>-817.59261930090304</v>
      </c>
      <c r="Z86" s="158">
        <f>Risk_NC!I102</f>
        <v>0</v>
      </c>
      <c r="AA86" s="423">
        <f>Risk_NC!J102</f>
        <v>0</v>
      </c>
      <c r="AB86" s="159">
        <f>Risk_NC!K102</f>
        <v>0</v>
      </c>
      <c r="AC86" s="421">
        <f t="shared" si="67"/>
        <v>0</v>
      </c>
      <c r="AD86" s="423">
        <f t="shared" si="68"/>
        <v>0</v>
      </c>
      <c r="AE86" s="159">
        <f t="shared" si="54"/>
        <v>0</v>
      </c>
      <c r="AF86" s="433">
        <f t="shared" si="55"/>
        <v>0</v>
      </c>
      <c r="AG86" s="424">
        <f t="shared" si="69"/>
        <v>0</v>
      </c>
      <c r="AH86" s="171">
        <f t="shared" si="70"/>
        <v>0</v>
      </c>
      <c r="AI86" s="434">
        <f t="shared" si="56"/>
        <v>0</v>
      </c>
      <c r="AJ86" s="202">
        <f>CA!$E$5</f>
        <v>0.44624660934359561</v>
      </c>
      <c r="AK86" s="212">
        <f>CA!$E$28</f>
        <v>5.3863715857769889E-2</v>
      </c>
      <c r="AL86" s="213">
        <f>CA!$E$29</f>
        <v>0.4047337067749931</v>
      </c>
      <c r="AM86" s="443">
        <f>CA!$E$6</f>
        <v>9.5155968023640194E-2</v>
      </c>
      <c r="AN86" s="215">
        <f t="shared" si="57"/>
        <v>0</v>
      </c>
      <c r="AO86" s="209">
        <f t="shared" si="71"/>
        <v>0</v>
      </c>
      <c r="AP86" s="429">
        <f t="shared" si="72"/>
        <v>0</v>
      </c>
      <c r="AQ86" s="429">
        <f t="shared" si="73"/>
        <v>0</v>
      </c>
      <c r="AR86" s="451">
        <f t="shared" si="74"/>
        <v>0</v>
      </c>
      <c r="AS86" s="448">
        <f t="shared" si="75"/>
        <v>0</v>
      </c>
      <c r="AT86" s="139"/>
      <c r="AU86" s="59" t="str">
        <f t="shared" si="76"/>
        <v/>
      </c>
      <c r="AV86" s="51" t="str">
        <f t="shared" si="81"/>
        <v/>
      </c>
      <c r="AW86" s="385" t="str">
        <f>IF(C86="","",IF(LEN(AV86)&lt;2,"",LOOKUP(AV86,'Betting Systems'!$B$4:$B$7,'Betting Systems'!$C$4:$C$7)))</f>
        <v/>
      </c>
      <c r="AX86" s="31" t="str">
        <f t="shared" si="83"/>
        <v/>
      </c>
      <c r="AY86" s="51" t="str">
        <f t="shared" si="84"/>
        <v/>
      </c>
      <c r="AZ86" s="385" t="str">
        <f>IF($C86="","",IF(LEN(AY86)&lt;3,"",LOOKUP(AY86,'Betting Systems'!$E$4:$E$11,'Betting Systems'!$F$4:$F$11)))</f>
        <v/>
      </c>
      <c r="BA86" s="52" t="str">
        <f t="shared" si="85"/>
        <v/>
      </c>
      <c r="BB86" s="126" t="str">
        <f t="shared" si="87"/>
        <v/>
      </c>
      <c r="BC86" s="123" t="str">
        <f>IF($C86="","",IF(LEN(BB86)&lt;5,"",LOOKUP(BB86,'Betting Systems'!$H$4:$H$35,'Betting Systems'!$I$4:$I$35)))</f>
        <v/>
      </c>
      <c r="BD86" s="125" t="str">
        <f t="shared" si="86"/>
        <v/>
      </c>
      <c r="BF86" s="51">
        <f t="shared" si="82"/>
        <v>9</v>
      </c>
      <c r="BG86" s="385">
        <f t="shared" si="82"/>
        <v>10</v>
      </c>
      <c r="BH86" s="385">
        <f t="shared" si="82"/>
        <v>8</v>
      </c>
      <c r="BI86" s="385">
        <f t="shared" si="82"/>
        <v>9</v>
      </c>
      <c r="BJ86" s="385">
        <f t="shared" si="82"/>
        <v>9</v>
      </c>
      <c r="BK86" s="385">
        <f t="shared" si="82"/>
        <v>6</v>
      </c>
      <c r="BL86" s="385">
        <f t="shared" si="82"/>
        <v>11</v>
      </c>
      <c r="BM86" s="385">
        <f t="shared" si="82"/>
        <v>7</v>
      </c>
      <c r="BN86" s="385">
        <f t="shared" si="82"/>
        <v>7</v>
      </c>
      <c r="BO86" s="31">
        <f t="shared" si="82"/>
        <v>35</v>
      </c>
      <c r="BP86" s="475"/>
      <c r="BQ86" s="466"/>
      <c r="BR86" s="466"/>
      <c r="BS86" s="466"/>
      <c r="BT86" s="466"/>
      <c r="BU86" s="466"/>
      <c r="BV86" s="476"/>
      <c r="BW86" s="339">
        <f t="shared" si="58"/>
        <v>0</v>
      </c>
      <c r="BX86" s="343">
        <f t="shared" si="59"/>
        <v>0</v>
      </c>
      <c r="BY86" s="453">
        <f t="shared" si="60"/>
        <v>0</v>
      </c>
      <c r="BZ86" s="453">
        <f t="shared" si="60"/>
        <v>0</v>
      </c>
      <c r="CA86" s="453">
        <f t="shared" si="61"/>
        <v>0</v>
      </c>
      <c r="CB86" s="344">
        <f t="shared" si="77"/>
        <v>0</v>
      </c>
    </row>
    <row r="87" spans="2:80" x14ac:dyDescent="0.25">
      <c r="B87" s="172">
        <v>82</v>
      </c>
      <c r="C87" s="173" t="str">
        <f>IF(Risk_NC!C103="","",Risk_NC!C103)</f>
        <v/>
      </c>
      <c r="D87" s="419" t="str">
        <f>IF(Risk_NC!D103="","",Risk_NC!D103)</f>
        <v/>
      </c>
      <c r="E87" s="419" t="str">
        <f>IF(Risk_NC!E103="","",Risk_NC!E103)</f>
        <v/>
      </c>
      <c r="F87" s="419" t="str">
        <f>IF(Risk_NC!F103="","",Risk_NC!F103)</f>
        <v/>
      </c>
      <c r="G87" s="419" t="str">
        <f>IF(Risk_NC!G103="","",Risk_NC!G103)</f>
        <v/>
      </c>
      <c r="H87" s="175" t="str">
        <f>IF(Risk_NC!H103="","",Risk_NC!H103)</f>
        <v/>
      </c>
      <c r="I87" s="417" t="str">
        <f t="shared" si="53"/>
        <v/>
      </c>
      <c r="J87" s="174" t="str">
        <f t="shared" si="53"/>
        <v/>
      </c>
      <c r="K87" s="174" t="str">
        <f t="shared" si="53"/>
        <v/>
      </c>
      <c r="L87" s="174" t="str">
        <f t="shared" si="53"/>
        <v/>
      </c>
      <c r="M87" s="174" t="str">
        <f t="shared" si="53"/>
        <v/>
      </c>
      <c r="N87" s="175" t="str">
        <f t="shared" si="53"/>
        <v/>
      </c>
      <c r="O87" s="176" t="str">
        <f t="shared" si="62"/>
        <v/>
      </c>
      <c r="P87" s="177" t="str">
        <f t="shared" si="62"/>
        <v/>
      </c>
      <c r="Q87" s="465" t="str">
        <f t="shared" si="63"/>
        <v/>
      </c>
      <c r="R87" s="464" t="str">
        <f t="shared" si="64"/>
        <v/>
      </c>
      <c r="S87" s="417" t="str">
        <f t="shared" si="65"/>
        <v/>
      </c>
      <c r="T87" s="167" t="str">
        <f>Risk_NC!Q103</f>
        <v/>
      </c>
      <c r="U87" s="485" t="str">
        <f>IF(C87="","",SUM(Risk_NC!I103:K103))</f>
        <v/>
      </c>
      <c r="V87" s="485">
        <f t="shared" si="66"/>
        <v>0</v>
      </c>
      <c r="W87" s="155">
        <f t="shared" si="78"/>
        <v>2700</v>
      </c>
      <c r="X87" s="179">
        <f t="shared" si="79"/>
        <v>0</v>
      </c>
      <c r="Y87" s="180">
        <f t="shared" si="80"/>
        <v>-817.59261930090304</v>
      </c>
      <c r="Z87" s="158">
        <f>Risk_NC!I103</f>
        <v>0</v>
      </c>
      <c r="AA87" s="423">
        <f>Risk_NC!J103</f>
        <v>0</v>
      </c>
      <c r="AB87" s="159">
        <f>Risk_NC!K103</f>
        <v>0</v>
      </c>
      <c r="AC87" s="421">
        <f t="shared" si="67"/>
        <v>0</v>
      </c>
      <c r="AD87" s="423">
        <f t="shared" si="68"/>
        <v>0</v>
      </c>
      <c r="AE87" s="159">
        <f t="shared" si="54"/>
        <v>0</v>
      </c>
      <c r="AF87" s="433">
        <f t="shared" si="55"/>
        <v>0</v>
      </c>
      <c r="AG87" s="424">
        <f t="shared" si="69"/>
        <v>0</v>
      </c>
      <c r="AH87" s="171">
        <f t="shared" si="70"/>
        <v>0</v>
      </c>
      <c r="AI87" s="434">
        <f t="shared" si="56"/>
        <v>0</v>
      </c>
      <c r="AJ87" s="202">
        <f>CA!$E$5</f>
        <v>0.44624660934359561</v>
      </c>
      <c r="AK87" s="212">
        <f>CA!$E$28</f>
        <v>5.3863715857769889E-2</v>
      </c>
      <c r="AL87" s="213">
        <f>CA!$E$29</f>
        <v>0.4047337067749931</v>
      </c>
      <c r="AM87" s="443">
        <f>CA!$E$6</f>
        <v>9.5155968023640194E-2</v>
      </c>
      <c r="AN87" s="215">
        <f t="shared" si="57"/>
        <v>0</v>
      </c>
      <c r="AO87" s="209">
        <f t="shared" si="71"/>
        <v>0</v>
      </c>
      <c r="AP87" s="429">
        <f t="shared" si="72"/>
        <v>0</v>
      </c>
      <c r="AQ87" s="429">
        <f t="shared" si="73"/>
        <v>0</v>
      </c>
      <c r="AR87" s="451">
        <f t="shared" si="74"/>
        <v>0</v>
      </c>
      <c r="AS87" s="448">
        <f t="shared" si="75"/>
        <v>0</v>
      </c>
      <c r="AT87" s="139"/>
      <c r="AU87" s="59" t="str">
        <f t="shared" si="76"/>
        <v/>
      </c>
      <c r="AV87" s="51" t="str">
        <f t="shared" si="81"/>
        <v/>
      </c>
      <c r="AW87" s="385" t="str">
        <f>IF(C87="","",IF(LEN(AV87)&lt;2,"",LOOKUP(AV87,'Betting Systems'!$B$4:$B$7,'Betting Systems'!$C$4:$C$7)))</f>
        <v/>
      </c>
      <c r="AX87" s="31" t="str">
        <f t="shared" si="83"/>
        <v/>
      </c>
      <c r="AY87" s="51" t="str">
        <f t="shared" si="84"/>
        <v/>
      </c>
      <c r="AZ87" s="385" t="str">
        <f>IF($C87="","",IF(LEN(AY87)&lt;3,"",LOOKUP(AY87,'Betting Systems'!$E$4:$E$11,'Betting Systems'!$F$4:$F$11)))</f>
        <v/>
      </c>
      <c r="BA87" s="52" t="str">
        <f t="shared" si="85"/>
        <v/>
      </c>
      <c r="BB87" s="126" t="str">
        <f t="shared" si="87"/>
        <v/>
      </c>
      <c r="BC87" s="123" t="str">
        <f>IF($C87="","",IF(LEN(BB87)&lt;5,"",LOOKUP(BB87,'Betting Systems'!$H$4:$H$35,'Betting Systems'!$I$4:$I$35)))</f>
        <v/>
      </c>
      <c r="BD87" s="125" t="str">
        <f t="shared" si="86"/>
        <v/>
      </c>
      <c r="BF87" s="51">
        <f t="shared" si="82"/>
        <v>9</v>
      </c>
      <c r="BG87" s="385">
        <f t="shared" si="82"/>
        <v>10</v>
      </c>
      <c r="BH87" s="385">
        <f t="shared" si="82"/>
        <v>8</v>
      </c>
      <c r="BI87" s="385">
        <f t="shared" si="82"/>
        <v>9</v>
      </c>
      <c r="BJ87" s="385">
        <f t="shared" si="82"/>
        <v>9</v>
      </c>
      <c r="BK87" s="385">
        <f t="shared" si="82"/>
        <v>6</v>
      </c>
      <c r="BL87" s="385">
        <f t="shared" si="82"/>
        <v>11</v>
      </c>
      <c r="BM87" s="385">
        <f t="shared" si="82"/>
        <v>7</v>
      </c>
      <c r="BN87" s="385">
        <f t="shared" si="82"/>
        <v>7</v>
      </c>
      <c r="BO87" s="31">
        <f t="shared" si="82"/>
        <v>35</v>
      </c>
      <c r="BP87" s="475"/>
      <c r="BQ87" s="466"/>
      <c r="BR87" s="466"/>
      <c r="BS87" s="466"/>
      <c r="BT87" s="466"/>
      <c r="BU87" s="466"/>
      <c r="BV87" s="476"/>
      <c r="BW87" s="339">
        <f t="shared" si="58"/>
        <v>0</v>
      </c>
      <c r="BX87" s="343">
        <f t="shared" si="59"/>
        <v>0</v>
      </c>
      <c r="BY87" s="453">
        <f t="shared" si="60"/>
        <v>0</v>
      </c>
      <c r="BZ87" s="453">
        <f t="shared" si="60"/>
        <v>0</v>
      </c>
      <c r="CA87" s="453">
        <f t="shared" si="61"/>
        <v>0</v>
      </c>
      <c r="CB87" s="344">
        <f t="shared" si="77"/>
        <v>0</v>
      </c>
    </row>
    <row r="88" spans="2:80" x14ac:dyDescent="0.25">
      <c r="B88" s="172">
        <v>83</v>
      </c>
      <c r="C88" s="173" t="str">
        <f>IF(Risk_NC!C104="","",Risk_NC!C104)</f>
        <v/>
      </c>
      <c r="D88" s="419" t="str">
        <f>IF(Risk_NC!D104="","",Risk_NC!D104)</f>
        <v/>
      </c>
      <c r="E88" s="419" t="str">
        <f>IF(Risk_NC!E104="","",Risk_NC!E104)</f>
        <v/>
      </c>
      <c r="F88" s="419" t="str">
        <f>IF(Risk_NC!F104="","",Risk_NC!F104)</f>
        <v/>
      </c>
      <c r="G88" s="419" t="str">
        <f>IF(Risk_NC!G104="","",Risk_NC!G104)</f>
        <v/>
      </c>
      <c r="H88" s="175" t="str">
        <f>IF(Risk_NC!H104="","",Risk_NC!H104)</f>
        <v/>
      </c>
      <c r="I88" s="417" t="str">
        <f t="shared" si="53"/>
        <v/>
      </c>
      <c r="J88" s="174" t="str">
        <f t="shared" si="53"/>
        <v/>
      </c>
      <c r="K88" s="174" t="str">
        <f t="shared" si="53"/>
        <v/>
      </c>
      <c r="L88" s="174" t="str">
        <f t="shared" si="53"/>
        <v/>
      </c>
      <c r="M88" s="174" t="str">
        <f t="shared" si="53"/>
        <v/>
      </c>
      <c r="N88" s="175" t="str">
        <f t="shared" si="53"/>
        <v/>
      </c>
      <c r="O88" s="176" t="str">
        <f t="shared" si="62"/>
        <v/>
      </c>
      <c r="P88" s="177" t="str">
        <f t="shared" si="62"/>
        <v/>
      </c>
      <c r="Q88" s="465" t="str">
        <f t="shared" si="63"/>
        <v/>
      </c>
      <c r="R88" s="464" t="str">
        <f t="shared" si="64"/>
        <v/>
      </c>
      <c r="S88" s="417" t="str">
        <f t="shared" si="65"/>
        <v/>
      </c>
      <c r="T88" s="167" t="str">
        <f>Risk_NC!Q104</f>
        <v/>
      </c>
      <c r="U88" s="485" t="str">
        <f>IF(C88="","",SUM(Risk_NC!I104:K104))</f>
        <v/>
      </c>
      <c r="V88" s="485">
        <f t="shared" si="66"/>
        <v>0</v>
      </c>
      <c r="W88" s="155">
        <f t="shared" si="78"/>
        <v>2700</v>
      </c>
      <c r="X88" s="179">
        <f t="shared" si="79"/>
        <v>0</v>
      </c>
      <c r="Y88" s="180">
        <f t="shared" si="80"/>
        <v>-817.59261930090304</v>
      </c>
      <c r="Z88" s="158">
        <f>Risk_NC!I104</f>
        <v>0</v>
      </c>
      <c r="AA88" s="423">
        <f>Risk_NC!J104</f>
        <v>0</v>
      </c>
      <c r="AB88" s="159">
        <f>Risk_NC!K104</f>
        <v>0</v>
      </c>
      <c r="AC88" s="421">
        <f t="shared" si="67"/>
        <v>0</v>
      </c>
      <c r="AD88" s="423">
        <f t="shared" si="68"/>
        <v>0</v>
      </c>
      <c r="AE88" s="159">
        <f t="shared" si="54"/>
        <v>0</v>
      </c>
      <c r="AF88" s="433">
        <f t="shared" si="55"/>
        <v>0</v>
      </c>
      <c r="AG88" s="424">
        <f t="shared" si="69"/>
        <v>0</v>
      </c>
      <c r="AH88" s="171">
        <f t="shared" si="70"/>
        <v>0</v>
      </c>
      <c r="AI88" s="434">
        <f t="shared" si="56"/>
        <v>0</v>
      </c>
      <c r="AJ88" s="202">
        <f>CA!$E$5</f>
        <v>0.44624660934359561</v>
      </c>
      <c r="AK88" s="212">
        <f>CA!$E$28</f>
        <v>5.3863715857769889E-2</v>
      </c>
      <c r="AL88" s="213">
        <f>CA!$E$29</f>
        <v>0.4047337067749931</v>
      </c>
      <c r="AM88" s="443">
        <f>CA!$E$6</f>
        <v>9.5155968023640194E-2</v>
      </c>
      <c r="AN88" s="215">
        <f t="shared" si="57"/>
        <v>0</v>
      </c>
      <c r="AO88" s="209">
        <f t="shared" si="71"/>
        <v>0</v>
      </c>
      <c r="AP88" s="429">
        <f t="shared" si="72"/>
        <v>0</v>
      </c>
      <c r="AQ88" s="429">
        <f t="shared" si="73"/>
        <v>0</v>
      </c>
      <c r="AR88" s="451">
        <f t="shared" si="74"/>
        <v>0</v>
      </c>
      <c r="AS88" s="448">
        <f t="shared" si="75"/>
        <v>0</v>
      </c>
      <c r="AT88" s="139"/>
      <c r="AU88" s="59" t="str">
        <f t="shared" si="76"/>
        <v/>
      </c>
      <c r="AV88" s="51" t="str">
        <f t="shared" si="81"/>
        <v/>
      </c>
      <c r="AW88" s="385" t="str">
        <f>IF(C88="","",IF(LEN(AV88)&lt;2,"",LOOKUP(AV88,'Betting Systems'!$B$4:$B$7,'Betting Systems'!$C$4:$C$7)))</f>
        <v/>
      </c>
      <c r="AX88" s="31" t="str">
        <f t="shared" si="83"/>
        <v/>
      </c>
      <c r="AY88" s="51" t="str">
        <f t="shared" si="84"/>
        <v/>
      </c>
      <c r="AZ88" s="385" t="str">
        <f>IF($C88="","",IF(LEN(AY88)&lt;3,"",LOOKUP(AY88,'Betting Systems'!$E$4:$E$11,'Betting Systems'!$F$4:$F$11)))</f>
        <v/>
      </c>
      <c r="BA88" s="52" t="str">
        <f t="shared" si="85"/>
        <v/>
      </c>
      <c r="BB88" s="126" t="str">
        <f t="shared" si="87"/>
        <v/>
      </c>
      <c r="BC88" s="123" t="str">
        <f>IF($C88="","",IF(LEN(BB88)&lt;5,"",LOOKUP(BB88,'Betting Systems'!$H$4:$H$35,'Betting Systems'!$I$4:$I$35)))</f>
        <v/>
      </c>
      <c r="BD88" s="125" t="str">
        <f t="shared" si="86"/>
        <v/>
      </c>
      <c r="BF88" s="51">
        <f t="shared" ref="BF88:BO103" si="88">BF87-COUNTIF($I87:$N87,BF$5)</f>
        <v>9</v>
      </c>
      <c r="BG88" s="385">
        <f t="shared" si="88"/>
        <v>10</v>
      </c>
      <c r="BH88" s="385">
        <f t="shared" si="88"/>
        <v>8</v>
      </c>
      <c r="BI88" s="385">
        <f t="shared" si="88"/>
        <v>9</v>
      </c>
      <c r="BJ88" s="385">
        <f t="shared" si="88"/>
        <v>9</v>
      </c>
      <c r="BK88" s="385">
        <f t="shared" si="88"/>
        <v>6</v>
      </c>
      <c r="BL88" s="385">
        <f t="shared" si="88"/>
        <v>11</v>
      </c>
      <c r="BM88" s="385">
        <f t="shared" si="88"/>
        <v>7</v>
      </c>
      <c r="BN88" s="385">
        <f t="shared" si="88"/>
        <v>7</v>
      </c>
      <c r="BO88" s="31">
        <f t="shared" si="88"/>
        <v>35</v>
      </c>
      <c r="BP88" s="475"/>
      <c r="BQ88" s="466"/>
      <c r="BR88" s="466"/>
      <c r="BS88" s="466"/>
      <c r="BT88" s="466"/>
      <c r="BU88" s="466"/>
      <c r="BV88" s="476"/>
      <c r="BW88" s="339">
        <f t="shared" si="58"/>
        <v>0</v>
      </c>
      <c r="BX88" s="343">
        <f t="shared" si="59"/>
        <v>0</v>
      </c>
      <c r="BY88" s="453">
        <f t="shared" si="60"/>
        <v>0</v>
      </c>
      <c r="BZ88" s="453">
        <f t="shared" si="60"/>
        <v>0</v>
      </c>
      <c r="CA88" s="453">
        <f t="shared" si="61"/>
        <v>0</v>
      </c>
      <c r="CB88" s="344">
        <f t="shared" si="77"/>
        <v>0</v>
      </c>
    </row>
    <row r="89" spans="2:80" x14ac:dyDescent="0.25">
      <c r="B89" s="172">
        <v>84</v>
      </c>
      <c r="C89" s="173" t="str">
        <f>IF(Risk_NC!C105="","",Risk_NC!C105)</f>
        <v/>
      </c>
      <c r="D89" s="419" t="str">
        <f>IF(Risk_NC!D105="","",Risk_NC!D105)</f>
        <v/>
      </c>
      <c r="E89" s="419" t="str">
        <f>IF(Risk_NC!E105="","",Risk_NC!E105)</f>
        <v/>
      </c>
      <c r="F89" s="419" t="str">
        <f>IF(Risk_NC!F105="","",Risk_NC!F105)</f>
        <v/>
      </c>
      <c r="G89" s="419" t="str">
        <f>IF(Risk_NC!G105="","",Risk_NC!G105)</f>
        <v/>
      </c>
      <c r="H89" s="175" t="str">
        <f>IF(Risk_NC!H105="","",Risk_NC!H105)</f>
        <v/>
      </c>
      <c r="I89" s="417" t="str">
        <f t="shared" si="53"/>
        <v/>
      </c>
      <c r="J89" s="174" t="str">
        <f t="shared" si="53"/>
        <v/>
      </c>
      <c r="K89" s="174" t="str">
        <f t="shared" si="53"/>
        <v/>
      </c>
      <c r="L89" s="174" t="str">
        <f t="shared" si="53"/>
        <v/>
      </c>
      <c r="M89" s="174" t="str">
        <f t="shared" si="53"/>
        <v/>
      </c>
      <c r="N89" s="175" t="str">
        <f t="shared" si="53"/>
        <v/>
      </c>
      <c r="O89" s="176" t="str">
        <f t="shared" si="62"/>
        <v/>
      </c>
      <c r="P89" s="177" t="str">
        <f t="shared" si="62"/>
        <v/>
      </c>
      <c r="Q89" s="465" t="str">
        <f t="shared" si="63"/>
        <v/>
      </c>
      <c r="R89" s="464" t="str">
        <f t="shared" si="64"/>
        <v/>
      </c>
      <c r="S89" s="417" t="str">
        <f t="shared" si="65"/>
        <v/>
      </c>
      <c r="T89" s="167" t="str">
        <f>Risk_NC!Q105</f>
        <v/>
      </c>
      <c r="U89" s="485" t="str">
        <f>IF(C89="","",SUM(Risk_NC!I105:K105))</f>
        <v/>
      </c>
      <c r="V89" s="485">
        <f t="shared" si="66"/>
        <v>0</v>
      </c>
      <c r="W89" s="155">
        <f t="shared" si="78"/>
        <v>2700</v>
      </c>
      <c r="X89" s="179">
        <f t="shared" si="79"/>
        <v>0</v>
      </c>
      <c r="Y89" s="180">
        <f t="shared" si="80"/>
        <v>-817.59261930090304</v>
      </c>
      <c r="Z89" s="158">
        <f>Risk_NC!I105</f>
        <v>0</v>
      </c>
      <c r="AA89" s="423">
        <f>Risk_NC!J105</f>
        <v>0</v>
      </c>
      <c r="AB89" s="159">
        <f>Risk_NC!K105</f>
        <v>0</v>
      </c>
      <c r="AC89" s="421">
        <f t="shared" si="67"/>
        <v>0</v>
      </c>
      <c r="AD89" s="423">
        <f t="shared" si="68"/>
        <v>0</v>
      </c>
      <c r="AE89" s="159">
        <f t="shared" si="54"/>
        <v>0</v>
      </c>
      <c r="AF89" s="433">
        <f t="shared" si="55"/>
        <v>0</v>
      </c>
      <c r="AG89" s="424">
        <f t="shared" si="69"/>
        <v>0</v>
      </c>
      <c r="AH89" s="171">
        <f t="shared" si="70"/>
        <v>0</v>
      </c>
      <c r="AI89" s="434">
        <f t="shared" si="56"/>
        <v>0</v>
      </c>
      <c r="AJ89" s="202">
        <f>CA!$E$5</f>
        <v>0.44624660934359561</v>
      </c>
      <c r="AK89" s="212">
        <f>CA!$E$28</f>
        <v>5.3863715857769889E-2</v>
      </c>
      <c r="AL89" s="213">
        <f>CA!$E$29</f>
        <v>0.4047337067749931</v>
      </c>
      <c r="AM89" s="443">
        <f>CA!$E$6</f>
        <v>9.5155968023640194E-2</v>
      </c>
      <c r="AN89" s="215">
        <f t="shared" si="57"/>
        <v>0</v>
      </c>
      <c r="AO89" s="209">
        <f t="shared" si="71"/>
        <v>0</v>
      </c>
      <c r="AP89" s="429">
        <f t="shared" si="72"/>
        <v>0</v>
      </c>
      <c r="AQ89" s="429">
        <f t="shared" si="73"/>
        <v>0</v>
      </c>
      <c r="AR89" s="451">
        <f t="shared" si="74"/>
        <v>0</v>
      </c>
      <c r="AS89" s="448">
        <f t="shared" si="75"/>
        <v>0</v>
      </c>
      <c r="AT89" s="139"/>
      <c r="AU89" s="59" t="str">
        <f t="shared" si="76"/>
        <v/>
      </c>
      <c r="AV89" s="51" t="str">
        <f t="shared" si="81"/>
        <v/>
      </c>
      <c r="AW89" s="385" t="str">
        <f>IF(C89="","",IF(LEN(AV89)&lt;2,"",LOOKUP(AV89,'Betting Systems'!$B$4:$B$7,'Betting Systems'!$C$4:$C$7)))</f>
        <v/>
      </c>
      <c r="AX89" s="31" t="str">
        <f t="shared" si="83"/>
        <v/>
      </c>
      <c r="AY89" s="51" t="str">
        <f t="shared" si="84"/>
        <v/>
      </c>
      <c r="AZ89" s="385" t="str">
        <f>IF($C89="","",IF(LEN(AY89)&lt;3,"",LOOKUP(AY89,'Betting Systems'!$E$4:$E$11,'Betting Systems'!$F$4:$F$11)))</f>
        <v/>
      </c>
      <c r="BA89" s="52" t="str">
        <f t="shared" si="85"/>
        <v/>
      </c>
      <c r="BB89" s="126" t="str">
        <f t="shared" si="87"/>
        <v/>
      </c>
      <c r="BC89" s="123" t="str">
        <f>IF($C89="","",IF(LEN(BB89)&lt;5,"",LOOKUP(BB89,'Betting Systems'!$H$4:$H$35,'Betting Systems'!$I$4:$I$35)))</f>
        <v/>
      </c>
      <c r="BD89" s="125" t="str">
        <f t="shared" si="86"/>
        <v/>
      </c>
      <c r="BF89" s="51">
        <f t="shared" si="88"/>
        <v>9</v>
      </c>
      <c r="BG89" s="385">
        <f t="shared" si="88"/>
        <v>10</v>
      </c>
      <c r="BH89" s="385">
        <f t="shared" si="88"/>
        <v>8</v>
      </c>
      <c r="BI89" s="385">
        <f t="shared" si="88"/>
        <v>9</v>
      </c>
      <c r="BJ89" s="385">
        <f t="shared" si="88"/>
        <v>9</v>
      </c>
      <c r="BK89" s="385">
        <f t="shared" si="88"/>
        <v>6</v>
      </c>
      <c r="BL89" s="385">
        <f t="shared" si="88"/>
        <v>11</v>
      </c>
      <c r="BM89" s="385">
        <f t="shared" si="88"/>
        <v>7</v>
      </c>
      <c r="BN89" s="385">
        <f t="shared" si="88"/>
        <v>7</v>
      </c>
      <c r="BO89" s="31">
        <f t="shared" si="88"/>
        <v>35</v>
      </c>
      <c r="BP89" s="475"/>
      <c r="BQ89" s="466"/>
      <c r="BR89" s="466"/>
      <c r="BS89" s="466"/>
      <c r="BT89" s="466"/>
      <c r="BU89" s="466"/>
      <c r="BV89" s="476"/>
      <c r="BW89" s="339">
        <f t="shared" si="58"/>
        <v>0</v>
      </c>
      <c r="BX89" s="343">
        <f t="shared" si="59"/>
        <v>0</v>
      </c>
      <c r="BY89" s="453">
        <f t="shared" si="60"/>
        <v>0</v>
      </c>
      <c r="BZ89" s="453">
        <f t="shared" si="60"/>
        <v>0</v>
      </c>
      <c r="CA89" s="453">
        <f t="shared" si="61"/>
        <v>0</v>
      </c>
      <c r="CB89" s="344">
        <f t="shared" si="77"/>
        <v>0</v>
      </c>
    </row>
    <row r="90" spans="2:80" x14ac:dyDescent="0.25">
      <c r="B90" s="172">
        <v>85</v>
      </c>
      <c r="C90" s="173" t="str">
        <f>IF(Risk_NC!C106="","",Risk_NC!C106)</f>
        <v/>
      </c>
      <c r="D90" s="419" t="str">
        <f>IF(Risk_NC!D106="","",Risk_NC!D106)</f>
        <v/>
      </c>
      <c r="E90" s="419" t="str">
        <f>IF(Risk_NC!E106="","",Risk_NC!E106)</f>
        <v/>
      </c>
      <c r="F90" s="419" t="str">
        <f>IF(Risk_NC!F106="","",Risk_NC!F106)</f>
        <v/>
      </c>
      <c r="G90" s="419" t="str">
        <f>IF(Risk_NC!G106="","",Risk_NC!G106)</f>
        <v/>
      </c>
      <c r="H90" s="175" t="str">
        <f>IF(Risk_NC!H106="","",Risk_NC!H106)</f>
        <v/>
      </c>
      <c r="I90" s="417" t="str">
        <f t="shared" si="53"/>
        <v/>
      </c>
      <c r="J90" s="174" t="str">
        <f t="shared" si="53"/>
        <v/>
      </c>
      <c r="K90" s="174" t="str">
        <f t="shared" si="53"/>
        <v/>
      </c>
      <c r="L90" s="174" t="str">
        <f t="shared" si="53"/>
        <v/>
      </c>
      <c r="M90" s="174" t="str">
        <f t="shared" si="53"/>
        <v/>
      </c>
      <c r="N90" s="175" t="str">
        <f t="shared" si="53"/>
        <v/>
      </c>
      <c r="O90" s="176" t="str">
        <f t="shared" si="62"/>
        <v/>
      </c>
      <c r="P90" s="177" t="str">
        <f t="shared" si="62"/>
        <v/>
      </c>
      <c r="Q90" s="465" t="str">
        <f t="shared" si="63"/>
        <v/>
      </c>
      <c r="R90" s="464" t="str">
        <f t="shared" si="64"/>
        <v/>
      </c>
      <c r="S90" s="417" t="str">
        <f t="shared" si="65"/>
        <v/>
      </c>
      <c r="T90" s="167" t="str">
        <f>Risk_NC!Q106</f>
        <v/>
      </c>
      <c r="U90" s="485" t="str">
        <f>IF(C90="","",SUM(Risk_NC!I106:K106))</f>
        <v/>
      </c>
      <c r="V90" s="485">
        <f t="shared" si="66"/>
        <v>0</v>
      </c>
      <c r="W90" s="155">
        <f t="shared" si="78"/>
        <v>2700</v>
      </c>
      <c r="X90" s="179">
        <f t="shared" si="79"/>
        <v>0</v>
      </c>
      <c r="Y90" s="180">
        <f t="shared" si="80"/>
        <v>-817.59261930090304</v>
      </c>
      <c r="Z90" s="158">
        <f>Risk_NC!I106</f>
        <v>0</v>
      </c>
      <c r="AA90" s="423">
        <f>Risk_NC!J106</f>
        <v>0</v>
      </c>
      <c r="AB90" s="159">
        <f>Risk_NC!K106</f>
        <v>0</v>
      </c>
      <c r="AC90" s="421">
        <f t="shared" si="67"/>
        <v>0</v>
      </c>
      <c r="AD90" s="423">
        <f t="shared" si="68"/>
        <v>0</v>
      </c>
      <c r="AE90" s="159">
        <f t="shared" si="54"/>
        <v>0</v>
      </c>
      <c r="AF90" s="433">
        <f t="shared" si="55"/>
        <v>0</v>
      </c>
      <c r="AG90" s="424">
        <f t="shared" si="69"/>
        <v>0</v>
      </c>
      <c r="AH90" s="171">
        <f t="shared" si="70"/>
        <v>0</v>
      </c>
      <c r="AI90" s="434">
        <f t="shared" si="56"/>
        <v>0</v>
      </c>
      <c r="AJ90" s="202">
        <f>CA!$E$5</f>
        <v>0.44624660934359561</v>
      </c>
      <c r="AK90" s="212">
        <f>CA!$E$28</f>
        <v>5.3863715857769889E-2</v>
      </c>
      <c r="AL90" s="213">
        <f>CA!$E$29</f>
        <v>0.4047337067749931</v>
      </c>
      <c r="AM90" s="443">
        <f>CA!$E$6</f>
        <v>9.5155968023640194E-2</v>
      </c>
      <c r="AN90" s="215">
        <f t="shared" si="57"/>
        <v>0</v>
      </c>
      <c r="AO90" s="209">
        <f t="shared" si="71"/>
        <v>0</v>
      </c>
      <c r="AP90" s="429">
        <f t="shared" si="72"/>
        <v>0</v>
      </c>
      <c r="AQ90" s="429">
        <f t="shared" si="73"/>
        <v>0</v>
      </c>
      <c r="AR90" s="451">
        <f t="shared" si="74"/>
        <v>0</v>
      </c>
      <c r="AS90" s="448">
        <f t="shared" si="75"/>
        <v>0</v>
      </c>
      <c r="AT90" s="139"/>
      <c r="AU90" s="59" t="str">
        <f t="shared" si="76"/>
        <v/>
      </c>
      <c r="AV90" s="51" t="str">
        <f t="shared" si="81"/>
        <v/>
      </c>
      <c r="AW90" s="385" t="str">
        <f>IF(C90="","",IF(LEN(AV90)&lt;2,"",LOOKUP(AV90,'Betting Systems'!$B$4:$B$7,'Betting Systems'!$C$4:$C$7)))</f>
        <v/>
      </c>
      <c r="AX90" s="31" t="str">
        <f t="shared" si="83"/>
        <v/>
      </c>
      <c r="AY90" s="51" t="str">
        <f t="shared" si="84"/>
        <v/>
      </c>
      <c r="AZ90" s="385" t="str">
        <f>IF($C90="","",IF(LEN(AY90)&lt;3,"",LOOKUP(AY90,'Betting Systems'!$E$4:$E$11,'Betting Systems'!$F$4:$F$11)))</f>
        <v/>
      </c>
      <c r="BA90" s="52" t="str">
        <f t="shared" si="85"/>
        <v/>
      </c>
      <c r="BB90" s="126" t="str">
        <f t="shared" si="87"/>
        <v/>
      </c>
      <c r="BC90" s="123" t="str">
        <f>IF($C90="","",IF(LEN(BB90)&lt;5,"",LOOKUP(BB90,'Betting Systems'!$H$4:$H$35,'Betting Systems'!$I$4:$I$35)))</f>
        <v/>
      </c>
      <c r="BD90" s="125" t="str">
        <f t="shared" si="86"/>
        <v/>
      </c>
      <c r="BF90" s="51">
        <f t="shared" si="88"/>
        <v>9</v>
      </c>
      <c r="BG90" s="385">
        <f t="shared" si="88"/>
        <v>10</v>
      </c>
      <c r="BH90" s="385">
        <f t="shared" si="88"/>
        <v>8</v>
      </c>
      <c r="BI90" s="385">
        <f t="shared" si="88"/>
        <v>9</v>
      </c>
      <c r="BJ90" s="385">
        <f t="shared" si="88"/>
        <v>9</v>
      </c>
      <c r="BK90" s="385">
        <f t="shared" si="88"/>
        <v>6</v>
      </c>
      <c r="BL90" s="385">
        <f t="shared" si="88"/>
        <v>11</v>
      </c>
      <c r="BM90" s="385">
        <f t="shared" si="88"/>
        <v>7</v>
      </c>
      <c r="BN90" s="385">
        <f t="shared" si="88"/>
        <v>7</v>
      </c>
      <c r="BO90" s="31">
        <f t="shared" si="88"/>
        <v>35</v>
      </c>
      <c r="BP90" s="475"/>
      <c r="BQ90" s="466"/>
      <c r="BR90" s="466"/>
      <c r="BS90" s="466"/>
      <c r="BT90" s="466"/>
      <c r="BU90" s="466"/>
      <c r="BV90" s="476"/>
      <c r="BW90" s="339">
        <f t="shared" si="58"/>
        <v>0</v>
      </c>
      <c r="BX90" s="343">
        <f t="shared" si="59"/>
        <v>0</v>
      </c>
      <c r="BY90" s="453">
        <f t="shared" si="60"/>
        <v>0</v>
      </c>
      <c r="BZ90" s="453">
        <f t="shared" si="60"/>
        <v>0</v>
      </c>
      <c r="CA90" s="453">
        <f t="shared" si="61"/>
        <v>0</v>
      </c>
      <c r="CB90" s="344">
        <f t="shared" si="77"/>
        <v>0</v>
      </c>
    </row>
    <row r="91" spans="2:80" x14ac:dyDescent="0.25">
      <c r="B91" s="172">
        <v>86</v>
      </c>
      <c r="C91" s="173" t="str">
        <f>IF(Risk_NC!C107="","",Risk_NC!C107)</f>
        <v/>
      </c>
      <c r="D91" s="419" t="str">
        <f>IF(Risk_NC!D107="","",Risk_NC!D107)</f>
        <v/>
      </c>
      <c r="E91" s="419" t="str">
        <f>IF(Risk_NC!E107="","",Risk_NC!E107)</f>
        <v/>
      </c>
      <c r="F91" s="419" t="str">
        <f>IF(Risk_NC!F107="","",Risk_NC!F107)</f>
        <v/>
      </c>
      <c r="G91" s="419" t="str">
        <f>IF(Risk_NC!G107="","",Risk_NC!G107)</f>
        <v/>
      </c>
      <c r="H91" s="175" t="str">
        <f>IF(Risk_NC!H107="","",Risk_NC!H107)</f>
        <v/>
      </c>
      <c r="I91" s="417" t="str">
        <f t="shared" si="53"/>
        <v/>
      </c>
      <c r="J91" s="174" t="str">
        <f t="shared" si="53"/>
        <v/>
      </c>
      <c r="K91" s="174" t="str">
        <f t="shared" si="53"/>
        <v/>
      </c>
      <c r="L91" s="174" t="str">
        <f t="shared" si="53"/>
        <v/>
      </c>
      <c r="M91" s="174" t="str">
        <f t="shared" si="53"/>
        <v/>
      </c>
      <c r="N91" s="175" t="str">
        <f t="shared" si="53"/>
        <v/>
      </c>
      <c r="O91" s="176" t="str">
        <f t="shared" si="62"/>
        <v/>
      </c>
      <c r="P91" s="177" t="str">
        <f t="shared" si="62"/>
        <v/>
      </c>
      <c r="Q91" s="465" t="str">
        <f t="shared" si="63"/>
        <v/>
      </c>
      <c r="R91" s="464" t="str">
        <f t="shared" si="64"/>
        <v/>
      </c>
      <c r="S91" s="417" t="str">
        <f t="shared" si="65"/>
        <v/>
      </c>
      <c r="T91" s="167" t="str">
        <f>Risk_NC!Q107</f>
        <v/>
      </c>
      <c r="U91" s="485" t="str">
        <f>IF(C91="","",SUM(Risk_NC!I107:K107))</f>
        <v/>
      </c>
      <c r="V91" s="485">
        <f t="shared" si="66"/>
        <v>0</v>
      </c>
      <c r="W91" s="155">
        <f t="shared" si="78"/>
        <v>2700</v>
      </c>
      <c r="X91" s="179">
        <f t="shared" si="79"/>
        <v>0</v>
      </c>
      <c r="Y91" s="180">
        <f t="shared" si="80"/>
        <v>-817.59261930090304</v>
      </c>
      <c r="Z91" s="158">
        <f>Risk_NC!I107</f>
        <v>0</v>
      </c>
      <c r="AA91" s="423">
        <f>Risk_NC!J107</f>
        <v>0</v>
      </c>
      <c r="AB91" s="159">
        <f>Risk_NC!K107</f>
        <v>0</v>
      </c>
      <c r="AC91" s="421">
        <f t="shared" si="67"/>
        <v>0</v>
      </c>
      <c r="AD91" s="423">
        <f t="shared" si="68"/>
        <v>0</v>
      </c>
      <c r="AE91" s="159">
        <f t="shared" si="54"/>
        <v>0</v>
      </c>
      <c r="AF91" s="433">
        <f t="shared" si="55"/>
        <v>0</v>
      </c>
      <c r="AG91" s="424">
        <f t="shared" si="69"/>
        <v>0</v>
      </c>
      <c r="AH91" s="171">
        <f t="shared" si="70"/>
        <v>0</v>
      </c>
      <c r="AI91" s="434">
        <f t="shared" si="56"/>
        <v>0</v>
      </c>
      <c r="AJ91" s="202">
        <f>CA!$E$5</f>
        <v>0.44624660934359561</v>
      </c>
      <c r="AK91" s="212">
        <f>CA!$E$28</f>
        <v>5.3863715857769889E-2</v>
      </c>
      <c r="AL91" s="213">
        <f>CA!$E$29</f>
        <v>0.4047337067749931</v>
      </c>
      <c r="AM91" s="443">
        <f>CA!$E$6</f>
        <v>9.5155968023640194E-2</v>
      </c>
      <c r="AN91" s="215">
        <f t="shared" si="57"/>
        <v>0</v>
      </c>
      <c r="AO91" s="209">
        <f t="shared" si="71"/>
        <v>0</v>
      </c>
      <c r="AP91" s="429">
        <f t="shared" si="72"/>
        <v>0</v>
      </c>
      <c r="AQ91" s="429">
        <f t="shared" si="73"/>
        <v>0</v>
      </c>
      <c r="AR91" s="451">
        <f t="shared" si="74"/>
        <v>0</v>
      </c>
      <c r="AS91" s="448">
        <f t="shared" si="75"/>
        <v>0</v>
      </c>
      <c r="AT91" s="139"/>
      <c r="AU91" s="59" t="str">
        <f t="shared" si="76"/>
        <v/>
      </c>
      <c r="AV91" s="51" t="str">
        <f t="shared" si="81"/>
        <v/>
      </c>
      <c r="AW91" s="385" t="str">
        <f>IF(C91="","",IF(LEN(AV91)&lt;2,"",LOOKUP(AV91,'Betting Systems'!$B$4:$B$7,'Betting Systems'!$C$4:$C$7)))</f>
        <v/>
      </c>
      <c r="AX91" s="31" t="str">
        <f t="shared" si="83"/>
        <v/>
      </c>
      <c r="AY91" s="51" t="str">
        <f t="shared" si="84"/>
        <v/>
      </c>
      <c r="AZ91" s="385" t="str">
        <f>IF($C91="","",IF(LEN(AY91)&lt;3,"",LOOKUP(AY91,'Betting Systems'!$E$4:$E$11,'Betting Systems'!$F$4:$F$11)))</f>
        <v/>
      </c>
      <c r="BA91" s="52" t="str">
        <f t="shared" si="85"/>
        <v/>
      </c>
      <c r="BB91" s="126" t="str">
        <f t="shared" si="87"/>
        <v/>
      </c>
      <c r="BC91" s="123" t="str">
        <f>IF($C91="","",IF(LEN(BB91)&lt;5,"",LOOKUP(BB91,'Betting Systems'!$H$4:$H$35,'Betting Systems'!$I$4:$I$35)))</f>
        <v/>
      </c>
      <c r="BD91" s="125" t="str">
        <f t="shared" si="86"/>
        <v/>
      </c>
      <c r="BF91" s="51">
        <f t="shared" si="88"/>
        <v>9</v>
      </c>
      <c r="BG91" s="385">
        <f t="shared" si="88"/>
        <v>10</v>
      </c>
      <c r="BH91" s="385">
        <f t="shared" si="88"/>
        <v>8</v>
      </c>
      <c r="BI91" s="385">
        <f t="shared" si="88"/>
        <v>9</v>
      </c>
      <c r="BJ91" s="385">
        <f t="shared" si="88"/>
        <v>9</v>
      </c>
      <c r="BK91" s="385">
        <f t="shared" si="88"/>
        <v>6</v>
      </c>
      <c r="BL91" s="385">
        <f t="shared" si="88"/>
        <v>11</v>
      </c>
      <c r="BM91" s="385">
        <f t="shared" si="88"/>
        <v>7</v>
      </c>
      <c r="BN91" s="385">
        <f t="shared" si="88"/>
        <v>7</v>
      </c>
      <c r="BO91" s="31">
        <f t="shared" si="88"/>
        <v>35</v>
      </c>
      <c r="BP91" s="475"/>
      <c r="BQ91" s="466"/>
      <c r="BR91" s="466"/>
      <c r="BS91" s="466"/>
      <c r="BT91" s="466"/>
      <c r="BU91" s="466"/>
      <c r="BV91" s="476"/>
      <c r="BW91" s="339">
        <f t="shared" si="58"/>
        <v>0</v>
      </c>
      <c r="BX91" s="343">
        <f t="shared" si="59"/>
        <v>0</v>
      </c>
      <c r="BY91" s="453">
        <f t="shared" si="60"/>
        <v>0</v>
      </c>
      <c r="BZ91" s="453">
        <f t="shared" si="60"/>
        <v>0</v>
      </c>
      <c r="CA91" s="453">
        <f t="shared" si="61"/>
        <v>0</v>
      </c>
      <c r="CB91" s="344">
        <f t="shared" si="77"/>
        <v>0</v>
      </c>
    </row>
    <row r="92" spans="2:80" x14ac:dyDescent="0.25">
      <c r="B92" s="172">
        <v>87</v>
      </c>
      <c r="C92" s="173" t="str">
        <f>IF(Risk_NC!C108="","",Risk_NC!C108)</f>
        <v/>
      </c>
      <c r="D92" s="419" t="str">
        <f>IF(Risk_NC!D108="","",Risk_NC!D108)</f>
        <v/>
      </c>
      <c r="E92" s="419" t="str">
        <f>IF(Risk_NC!E108="","",Risk_NC!E108)</f>
        <v/>
      </c>
      <c r="F92" s="419" t="str">
        <f>IF(Risk_NC!F108="","",Risk_NC!F108)</f>
        <v/>
      </c>
      <c r="G92" s="419" t="str">
        <f>IF(Risk_NC!G108="","",Risk_NC!G108)</f>
        <v/>
      </c>
      <c r="H92" s="175" t="str">
        <f>IF(Risk_NC!H108="","",Risk_NC!H108)</f>
        <v/>
      </c>
      <c r="I92" s="417" t="str">
        <f t="shared" si="53"/>
        <v/>
      </c>
      <c r="J92" s="174" t="str">
        <f t="shared" si="53"/>
        <v/>
      </c>
      <c r="K92" s="174" t="str">
        <f t="shared" si="53"/>
        <v/>
      </c>
      <c r="L92" s="174" t="str">
        <f t="shared" si="53"/>
        <v/>
      </c>
      <c r="M92" s="174" t="str">
        <f t="shared" si="53"/>
        <v/>
      </c>
      <c r="N92" s="175" t="str">
        <f t="shared" si="53"/>
        <v/>
      </c>
      <c r="O92" s="176" t="str">
        <f t="shared" si="62"/>
        <v/>
      </c>
      <c r="P92" s="177" t="str">
        <f t="shared" si="62"/>
        <v/>
      </c>
      <c r="Q92" s="465" t="str">
        <f t="shared" si="63"/>
        <v/>
      </c>
      <c r="R92" s="464" t="str">
        <f t="shared" si="64"/>
        <v/>
      </c>
      <c r="S92" s="417" t="str">
        <f t="shared" si="65"/>
        <v/>
      </c>
      <c r="T92" s="167" t="str">
        <f>Risk_NC!Q108</f>
        <v/>
      </c>
      <c r="U92" s="485" t="str">
        <f>IF(C92="","",SUM(Risk_NC!I108:K108))</f>
        <v/>
      </c>
      <c r="V92" s="485">
        <f t="shared" si="66"/>
        <v>0</v>
      </c>
      <c r="W92" s="155">
        <f t="shared" si="78"/>
        <v>2700</v>
      </c>
      <c r="X92" s="179">
        <f t="shared" si="79"/>
        <v>0</v>
      </c>
      <c r="Y92" s="180">
        <f t="shared" si="80"/>
        <v>-817.59261930090304</v>
      </c>
      <c r="Z92" s="158">
        <f>Risk_NC!I108</f>
        <v>0</v>
      </c>
      <c r="AA92" s="423">
        <f>Risk_NC!J108</f>
        <v>0</v>
      </c>
      <c r="AB92" s="159">
        <f>Risk_NC!K108</f>
        <v>0</v>
      </c>
      <c r="AC92" s="421">
        <f t="shared" si="67"/>
        <v>0</v>
      </c>
      <c r="AD92" s="423">
        <f t="shared" si="68"/>
        <v>0</v>
      </c>
      <c r="AE92" s="159">
        <f t="shared" si="54"/>
        <v>0</v>
      </c>
      <c r="AF92" s="433">
        <f t="shared" si="55"/>
        <v>0</v>
      </c>
      <c r="AG92" s="424">
        <f t="shared" si="69"/>
        <v>0</v>
      </c>
      <c r="AH92" s="171">
        <f t="shared" si="70"/>
        <v>0</v>
      </c>
      <c r="AI92" s="434">
        <f t="shared" si="56"/>
        <v>0</v>
      </c>
      <c r="AJ92" s="202">
        <f>CA!$E$5</f>
        <v>0.44624660934359561</v>
      </c>
      <c r="AK92" s="212">
        <f>CA!$E$28</f>
        <v>5.3863715857769889E-2</v>
      </c>
      <c r="AL92" s="213">
        <f>CA!$E$29</f>
        <v>0.4047337067749931</v>
      </c>
      <c r="AM92" s="443">
        <f>CA!$E$6</f>
        <v>9.5155968023640194E-2</v>
      </c>
      <c r="AN92" s="215">
        <f t="shared" si="57"/>
        <v>0</v>
      </c>
      <c r="AO92" s="209">
        <f t="shared" si="71"/>
        <v>0</v>
      </c>
      <c r="AP92" s="429">
        <f t="shared" si="72"/>
        <v>0</v>
      </c>
      <c r="AQ92" s="429">
        <f t="shared" si="73"/>
        <v>0</v>
      </c>
      <c r="AR92" s="451">
        <f t="shared" si="74"/>
        <v>0</v>
      </c>
      <c r="AS92" s="448">
        <f t="shared" si="75"/>
        <v>0</v>
      </c>
      <c r="AT92" s="139"/>
      <c r="AU92" s="59" t="str">
        <f t="shared" si="76"/>
        <v/>
      </c>
      <c r="AV92" s="51" t="str">
        <f t="shared" si="81"/>
        <v/>
      </c>
      <c r="AW92" s="385" t="str">
        <f>IF(C92="","",IF(LEN(AV92)&lt;2,"",LOOKUP(AV92,'Betting Systems'!$B$4:$B$7,'Betting Systems'!$C$4:$C$7)))</f>
        <v/>
      </c>
      <c r="AX92" s="31" t="str">
        <f t="shared" si="83"/>
        <v/>
      </c>
      <c r="AY92" s="51" t="str">
        <f t="shared" si="84"/>
        <v/>
      </c>
      <c r="AZ92" s="385" t="str">
        <f>IF($C92="","",IF(LEN(AY92)&lt;3,"",LOOKUP(AY92,'Betting Systems'!$E$4:$E$11,'Betting Systems'!$F$4:$F$11)))</f>
        <v/>
      </c>
      <c r="BA92" s="52" t="str">
        <f t="shared" si="85"/>
        <v/>
      </c>
      <c r="BB92" s="126" t="str">
        <f t="shared" si="87"/>
        <v/>
      </c>
      <c r="BC92" s="123" t="str">
        <f>IF($C92="","",IF(LEN(BB92)&lt;5,"",LOOKUP(BB92,'Betting Systems'!$H$4:$H$35,'Betting Systems'!$I$4:$I$35)))</f>
        <v/>
      </c>
      <c r="BD92" s="125" t="str">
        <f t="shared" si="86"/>
        <v/>
      </c>
      <c r="BF92" s="51">
        <f t="shared" si="88"/>
        <v>9</v>
      </c>
      <c r="BG92" s="385">
        <f t="shared" si="88"/>
        <v>10</v>
      </c>
      <c r="BH92" s="385">
        <f t="shared" si="88"/>
        <v>8</v>
      </c>
      <c r="BI92" s="385">
        <f t="shared" si="88"/>
        <v>9</v>
      </c>
      <c r="BJ92" s="385">
        <f t="shared" si="88"/>
        <v>9</v>
      </c>
      <c r="BK92" s="385">
        <f t="shared" si="88"/>
        <v>6</v>
      </c>
      <c r="BL92" s="385">
        <f t="shared" si="88"/>
        <v>11</v>
      </c>
      <c r="BM92" s="385">
        <f t="shared" si="88"/>
        <v>7</v>
      </c>
      <c r="BN92" s="385">
        <f t="shared" si="88"/>
        <v>7</v>
      </c>
      <c r="BO92" s="31">
        <f t="shared" si="88"/>
        <v>35</v>
      </c>
      <c r="BP92" s="475"/>
      <c r="BQ92" s="466"/>
      <c r="BR92" s="466"/>
      <c r="BS92" s="466"/>
      <c r="BT92" s="466"/>
      <c r="BU92" s="466"/>
      <c r="BV92" s="476"/>
      <c r="BW92" s="339">
        <f t="shared" si="58"/>
        <v>0</v>
      </c>
      <c r="BX92" s="343">
        <f t="shared" si="59"/>
        <v>0</v>
      </c>
      <c r="BY92" s="453">
        <f t="shared" si="60"/>
        <v>0</v>
      </c>
      <c r="BZ92" s="453">
        <f t="shared" si="60"/>
        <v>0</v>
      </c>
      <c r="CA92" s="453">
        <f t="shared" si="61"/>
        <v>0</v>
      </c>
      <c r="CB92" s="344">
        <f t="shared" si="77"/>
        <v>0</v>
      </c>
    </row>
    <row r="93" spans="2:80" x14ac:dyDescent="0.25">
      <c r="B93" s="172">
        <v>88</v>
      </c>
      <c r="C93" s="173" t="str">
        <f>IF(Risk_NC!C109="","",Risk_NC!C109)</f>
        <v/>
      </c>
      <c r="D93" s="419" t="str">
        <f>IF(Risk_NC!D109="","",Risk_NC!D109)</f>
        <v/>
      </c>
      <c r="E93" s="419" t="str">
        <f>IF(Risk_NC!E109="","",Risk_NC!E109)</f>
        <v/>
      </c>
      <c r="F93" s="419" t="str">
        <f>IF(Risk_NC!F109="","",Risk_NC!F109)</f>
        <v/>
      </c>
      <c r="G93" s="419" t="str">
        <f>IF(Risk_NC!G109="","",Risk_NC!G109)</f>
        <v/>
      </c>
      <c r="H93" s="175" t="str">
        <f>IF(Risk_NC!H109="","",Risk_NC!H109)</f>
        <v/>
      </c>
      <c r="I93" s="417" t="str">
        <f t="shared" si="53"/>
        <v/>
      </c>
      <c r="J93" s="174" t="str">
        <f t="shared" si="53"/>
        <v/>
      </c>
      <c r="K93" s="174" t="str">
        <f t="shared" si="53"/>
        <v/>
      </c>
      <c r="L93" s="174" t="str">
        <f t="shared" si="53"/>
        <v/>
      </c>
      <c r="M93" s="174" t="str">
        <f t="shared" si="53"/>
        <v/>
      </c>
      <c r="N93" s="175" t="str">
        <f t="shared" si="53"/>
        <v/>
      </c>
      <c r="O93" s="176" t="str">
        <f t="shared" si="62"/>
        <v/>
      </c>
      <c r="P93" s="177" t="str">
        <f t="shared" si="62"/>
        <v/>
      </c>
      <c r="Q93" s="465" t="str">
        <f t="shared" si="63"/>
        <v/>
      </c>
      <c r="R93" s="464" t="str">
        <f t="shared" si="64"/>
        <v/>
      </c>
      <c r="S93" s="417" t="str">
        <f t="shared" si="65"/>
        <v/>
      </c>
      <c r="T93" s="167" t="str">
        <f>Risk_NC!Q109</f>
        <v/>
      </c>
      <c r="U93" s="485" t="str">
        <f>IF(C93="","",SUM(Risk_NC!I109:K109))</f>
        <v/>
      </c>
      <c r="V93" s="485">
        <f t="shared" si="66"/>
        <v>0</v>
      </c>
      <c r="W93" s="155">
        <f t="shared" si="78"/>
        <v>2700</v>
      </c>
      <c r="X93" s="179">
        <f t="shared" si="79"/>
        <v>0</v>
      </c>
      <c r="Y93" s="180">
        <f t="shared" si="80"/>
        <v>-817.59261930090304</v>
      </c>
      <c r="Z93" s="158">
        <f>Risk_NC!I109</f>
        <v>0</v>
      </c>
      <c r="AA93" s="423">
        <f>Risk_NC!J109</f>
        <v>0</v>
      </c>
      <c r="AB93" s="159">
        <f>Risk_NC!K109</f>
        <v>0</v>
      </c>
      <c r="AC93" s="421">
        <f t="shared" si="67"/>
        <v>0</v>
      </c>
      <c r="AD93" s="423">
        <f t="shared" si="68"/>
        <v>0</v>
      </c>
      <c r="AE93" s="159">
        <f t="shared" si="54"/>
        <v>0</v>
      </c>
      <c r="AF93" s="433">
        <f t="shared" si="55"/>
        <v>0</v>
      </c>
      <c r="AG93" s="424">
        <f t="shared" si="69"/>
        <v>0</v>
      </c>
      <c r="AH93" s="171">
        <f t="shared" si="70"/>
        <v>0</v>
      </c>
      <c r="AI93" s="434">
        <f t="shared" si="56"/>
        <v>0</v>
      </c>
      <c r="AJ93" s="202">
        <f>CA!$E$5</f>
        <v>0.44624660934359561</v>
      </c>
      <c r="AK93" s="212">
        <f>CA!$E$28</f>
        <v>5.3863715857769889E-2</v>
      </c>
      <c r="AL93" s="213">
        <f>CA!$E$29</f>
        <v>0.4047337067749931</v>
      </c>
      <c r="AM93" s="443">
        <f>CA!$E$6</f>
        <v>9.5155968023640194E-2</v>
      </c>
      <c r="AN93" s="215">
        <f t="shared" si="57"/>
        <v>0</v>
      </c>
      <c r="AO93" s="209">
        <f t="shared" si="71"/>
        <v>0</v>
      </c>
      <c r="AP93" s="429">
        <f t="shared" si="72"/>
        <v>0</v>
      </c>
      <c r="AQ93" s="429">
        <f t="shared" si="73"/>
        <v>0</v>
      </c>
      <c r="AR93" s="451">
        <f t="shared" si="74"/>
        <v>0</v>
      </c>
      <c r="AS93" s="448">
        <f t="shared" si="75"/>
        <v>0</v>
      </c>
      <c r="AT93" s="139"/>
      <c r="AU93" s="59" t="str">
        <f t="shared" si="76"/>
        <v/>
      </c>
      <c r="AV93" s="51" t="str">
        <f t="shared" si="81"/>
        <v/>
      </c>
      <c r="AW93" s="385" t="str">
        <f>IF(C93="","",IF(LEN(AV93)&lt;2,"",LOOKUP(AV93,'Betting Systems'!$B$4:$B$7,'Betting Systems'!$C$4:$C$7)))</f>
        <v/>
      </c>
      <c r="AX93" s="31" t="str">
        <f t="shared" si="83"/>
        <v/>
      </c>
      <c r="AY93" s="51" t="str">
        <f t="shared" si="84"/>
        <v/>
      </c>
      <c r="AZ93" s="385" t="str">
        <f>IF($C93="","",IF(LEN(AY93)&lt;3,"",LOOKUP(AY93,'Betting Systems'!$E$4:$E$11,'Betting Systems'!$F$4:$F$11)))</f>
        <v/>
      </c>
      <c r="BA93" s="52" t="str">
        <f t="shared" si="85"/>
        <v/>
      </c>
      <c r="BB93" s="126" t="str">
        <f t="shared" si="87"/>
        <v/>
      </c>
      <c r="BC93" s="123" t="str">
        <f>IF($C93="","",IF(LEN(BB93)&lt;5,"",LOOKUP(BB93,'Betting Systems'!$H$4:$H$35,'Betting Systems'!$I$4:$I$35)))</f>
        <v/>
      </c>
      <c r="BD93" s="125" t="str">
        <f t="shared" si="86"/>
        <v/>
      </c>
      <c r="BF93" s="51">
        <f t="shared" si="88"/>
        <v>9</v>
      </c>
      <c r="BG93" s="385">
        <f t="shared" si="88"/>
        <v>10</v>
      </c>
      <c r="BH93" s="385">
        <f t="shared" si="88"/>
        <v>8</v>
      </c>
      <c r="BI93" s="385">
        <f t="shared" si="88"/>
        <v>9</v>
      </c>
      <c r="BJ93" s="385">
        <f t="shared" si="88"/>
        <v>9</v>
      </c>
      <c r="BK93" s="385">
        <f t="shared" si="88"/>
        <v>6</v>
      </c>
      <c r="BL93" s="385">
        <f t="shared" si="88"/>
        <v>11</v>
      </c>
      <c r="BM93" s="385">
        <f t="shared" si="88"/>
        <v>7</v>
      </c>
      <c r="BN93" s="385">
        <f t="shared" si="88"/>
        <v>7</v>
      </c>
      <c r="BO93" s="31">
        <f t="shared" si="88"/>
        <v>35</v>
      </c>
      <c r="BP93" s="475"/>
      <c r="BQ93" s="466"/>
      <c r="BR93" s="466"/>
      <c r="BS93" s="466"/>
      <c r="BT93" s="466"/>
      <c r="BU93" s="466"/>
      <c r="BV93" s="476"/>
      <c r="BW93" s="339">
        <f t="shared" si="58"/>
        <v>0</v>
      </c>
      <c r="BX93" s="343">
        <f t="shared" si="59"/>
        <v>0</v>
      </c>
      <c r="BY93" s="453">
        <f t="shared" si="60"/>
        <v>0</v>
      </c>
      <c r="BZ93" s="453">
        <f t="shared" si="60"/>
        <v>0</v>
      </c>
      <c r="CA93" s="453">
        <f t="shared" si="61"/>
        <v>0</v>
      </c>
      <c r="CB93" s="344">
        <f t="shared" si="77"/>
        <v>0</v>
      </c>
    </row>
    <row r="94" spans="2:80" x14ac:dyDescent="0.25">
      <c r="B94" s="172">
        <v>89</v>
      </c>
      <c r="C94" s="173" t="str">
        <f>IF(Risk_NC!C110="","",Risk_NC!C110)</f>
        <v/>
      </c>
      <c r="D94" s="419" t="str">
        <f>IF(Risk_NC!D110="","",Risk_NC!D110)</f>
        <v/>
      </c>
      <c r="E94" s="419" t="str">
        <f>IF(Risk_NC!E110="","",Risk_NC!E110)</f>
        <v/>
      </c>
      <c r="F94" s="419" t="str">
        <f>IF(Risk_NC!F110="","",Risk_NC!F110)</f>
        <v/>
      </c>
      <c r="G94" s="419" t="str">
        <f>IF(Risk_NC!G110="","",Risk_NC!G110)</f>
        <v/>
      </c>
      <c r="H94" s="175" t="str">
        <f>IF(Risk_NC!H110="","",Risk_NC!H110)</f>
        <v/>
      </c>
      <c r="I94" s="417" t="str">
        <f t="shared" si="53"/>
        <v/>
      </c>
      <c r="J94" s="174" t="str">
        <f t="shared" si="53"/>
        <v/>
      </c>
      <c r="K94" s="174" t="str">
        <f t="shared" si="53"/>
        <v/>
      </c>
      <c r="L94" s="174" t="str">
        <f t="shared" si="53"/>
        <v/>
      </c>
      <c r="M94" s="174" t="str">
        <f t="shared" si="53"/>
        <v/>
      </c>
      <c r="N94" s="175" t="str">
        <f t="shared" si="53"/>
        <v/>
      </c>
      <c r="O94" s="176" t="str">
        <f t="shared" si="62"/>
        <v/>
      </c>
      <c r="P94" s="177" t="str">
        <f t="shared" si="62"/>
        <v/>
      </c>
      <c r="Q94" s="465" t="str">
        <f t="shared" si="63"/>
        <v/>
      </c>
      <c r="R94" s="464" t="str">
        <f t="shared" si="64"/>
        <v/>
      </c>
      <c r="S94" s="417" t="str">
        <f t="shared" si="65"/>
        <v/>
      </c>
      <c r="T94" s="167" t="str">
        <f>Risk_NC!Q110</f>
        <v/>
      </c>
      <c r="U94" s="485" t="str">
        <f>IF(C94="","",SUM(Risk_NC!I110:K110))</f>
        <v/>
      </c>
      <c r="V94" s="485">
        <f t="shared" si="66"/>
        <v>0</v>
      </c>
      <c r="W94" s="155">
        <f t="shared" si="78"/>
        <v>2700</v>
      </c>
      <c r="X94" s="179">
        <f t="shared" si="79"/>
        <v>0</v>
      </c>
      <c r="Y94" s="180">
        <f t="shared" si="80"/>
        <v>-817.59261930090304</v>
      </c>
      <c r="Z94" s="158">
        <f>Risk_NC!I110</f>
        <v>0</v>
      </c>
      <c r="AA94" s="423">
        <f>Risk_NC!J110</f>
        <v>0</v>
      </c>
      <c r="AB94" s="159">
        <f>Risk_NC!K110</f>
        <v>0</v>
      </c>
      <c r="AC94" s="421">
        <f t="shared" si="67"/>
        <v>0</v>
      </c>
      <c r="AD94" s="423">
        <f t="shared" si="68"/>
        <v>0</v>
      </c>
      <c r="AE94" s="159">
        <f t="shared" si="54"/>
        <v>0</v>
      </c>
      <c r="AF94" s="433">
        <f t="shared" si="55"/>
        <v>0</v>
      </c>
      <c r="AG94" s="424">
        <f t="shared" si="69"/>
        <v>0</v>
      </c>
      <c r="AH94" s="171">
        <f t="shared" si="70"/>
        <v>0</v>
      </c>
      <c r="AI94" s="434">
        <f t="shared" si="56"/>
        <v>0</v>
      </c>
      <c r="AJ94" s="202">
        <f>CA!$E$5</f>
        <v>0.44624660934359561</v>
      </c>
      <c r="AK94" s="212">
        <f>CA!$E$28</f>
        <v>5.3863715857769889E-2</v>
      </c>
      <c r="AL94" s="213">
        <f>CA!$E$29</f>
        <v>0.4047337067749931</v>
      </c>
      <c r="AM94" s="443">
        <f>CA!$E$6</f>
        <v>9.5155968023640194E-2</v>
      </c>
      <c r="AN94" s="215">
        <f t="shared" si="57"/>
        <v>0</v>
      </c>
      <c r="AO94" s="209">
        <f t="shared" si="71"/>
        <v>0</v>
      </c>
      <c r="AP94" s="429">
        <f t="shared" si="72"/>
        <v>0</v>
      </c>
      <c r="AQ94" s="429">
        <f t="shared" si="73"/>
        <v>0</v>
      </c>
      <c r="AR94" s="451">
        <f t="shared" si="74"/>
        <v>0</v>
      </c>
      <c r="AS94" s="448">
        <f t="shared" si="75"/>
        <v>0</v>
      </c>
      <c r="AT94" s="139"/>
      <c r="AU94" s="59" t="str">
        <f t="shared" si="76"/>
        <v/>
      </c>
      <c r="AV94" s="51" t="str">
        <f t="shared" si="81"/>
        <v/>
      </c>
      <c r="AW94" s="385" t="str">
        <f>IF(C94="","",IF(LEN(AV94)&lt;2,"",LOOKUP(AV94,'Betting Systems'!$B$4:$B$7,'Betting Systems'!$C$4:$C$7)))</f>
        <v/>
      </c>
      <c r="AX94" s="31" t="str">
        <f t="shared" si="83"/>
        <v/>
      </c>
      <c r="AY94" s="51" t="str">
        <f t="shared" si="84"/>
        <v/>
      </c>
      <c r="AZ94" s="385" t="str">
        <f>IF($C94="","",IF(LEN(AY94)&lt;3,"",LOOKUP(AY94,'Betting Systems'!$E$4:$E$11,'Betting Systems'!$F$4:$F$11)))</f>
        <v/>
      </c>
      <c r="BA94" s="52" t="str">
        <f t="shared" si="85"/>
        <v/>
      </c>
      <c r="BB94" s="126" t="str">
        <f t="shared" si="87"/>
        <v/>
      </c>
      <c r="BC94" s="123" t="str">
        <f>IF($C94="","",IF(LEN(BB94)&lt;5,"",LOOKUP(BB94,'Betting Systems'!$H$4:$H$35,'Betting Systems'!$I$4:$I$35)))</f>
        <v/>
      </c>
      <c r="BD94" s="125" t="str">
        <f t="shared" si="86"/>
        <v/>
      </c>
      <c r="BF94" s="51">
        <f t="shared" si="88"/>
        <v>9</v>
      </c>
      <c r="BG94" s="385">
        <f t="shared" si="88"/>
        <v>10</v>
      </c>
      <c r="BH94" s="385">
        <f t="shared" si="88"/>
        <v>8</v>
      </c>
      <c r="BI94" s="385">
        <f t="shared" si="88"/>
        <v>9</v>
      </c>
      <c r="BJ94" s="385">
        <f t="shared" si="88"/>
        <v>9</v>
      </c>
      <c r="BK94" s="385">
        <f t="shared" si="88"/>
        <v>6</v>
      </c>
      <c r="BL94" s="385">
        <f t="shared" si="88"/>
        <v>11</v>
      </c>
      <c r="BM94" s="385">
        <f t="shared" si="88"/>
        <v>7</v>
      </c>
      <c r="BN94" s="385">
        <f t="shared" si="88"/>
        <v>7</v>
      </c>
      <c r="BO94" s="31">
        <f t="shared" si="88"/>
        <v>35</v>
      </c>
      <c r="BP94" s="475"/>
      <c r="BQ94" s="466"/>
      <c r="BR94" s="466"/>
      <c r="BS94" s="466"/>
      <c r="BT94" s="466"/>
      <c r="BU94" s="466"/>
      <c r="BV94" s="476"/>
      <c r="BW94" s="339">
        <f t="shared" si="58"/>
        <v>0</v>
      </c>
      <c r="BX94" s="343">
        <f t="shared" si="59"/>
        <v>0</v>
      </c>
      <c r="BY94" s="453">
        <f t="shared" si="60"/>
        <v>0</v>
      </c>
      <c r="BZ94" s="453">
        <f t="shared" si="60"/>
        <v>0</v>
      </c>
      <c r="CA94" s="453">
        <f t="shared" si="61"/>
        <v>0</v>
      </c>
      <c r="CB94" s="344">
        <f t="shared" si="77"/>
        <v>0</v>
      </c>
    </row>
    <row r="95" spans="2:80" x14ac:dyDescent="0.25">
      <c r="B95" s="172">
        <v>90</v>
      </c>
      <c r="C95" s="173" t="str">
        <f>IF(Risk_NC!C111="","",Risk_NC!C111)</f>
        <v/>
      </c>
      <c r="D95" s="419" t="str">
        <f>IF(Risk_NC!D111="","",Risk_NC!D111)</f>
        <v/>
      </c>
      <c r="E95" s="419" t="str">
        <f>IF(Risk_NC!E111="","",Risk_NC!E111)</f>
        <v/>
      </c>
      <c r="F95" s="419" t="str">
        <f>IF(Risk_NC!F111="","",Risk_NC!F111)</f>
        <v/>
      </c>
      <c r="G95" s="419" t="str">
        <f>IF(Risk_NC!G111="","",Risk_NC!G111)</f>
        <v/>
      </c>
      <c r="H95" s="175" t="str">
        <f>IF(Risk_NC!H111="","",Risk_NC!H111)</f>
        <v/>
      </c>
      <c r="I95" s="417" t="str">
        <f t="shared" si="53"/>
        <v/>
      </c>
      <c r="J95" s="174" t="str">
        <f t="shared" si="53"/>
        <v/>
      </c>
      <c r="K95" s="174" t="str">
        <f t="shared" si="53"/>
        <v/>
      </c>
      <c r="L95" s="174" t="str">
        <f t="shared" si="53"/>
        <v/>
      </c>
      <c r="M95" s="174" t="str">
        <f t="shared" si="53"/>
        <v/>
      </c>
      <c r="N95" s="175" t="str">
        <f t="shared" si="53"/>
        <v/>
      </c>
      <c r="O95" s="176" t="str">
        <f t="shared" si="62"/>
        <v/>
      </c>
      <c r="P95" s="177" t="str">
        <f t="shared" si="62"/>
        <v/>
      </c>
      <c r="Q95" s="465" t="str">
        <f t="shared" si="63"/>
        <v/>
      </c>
      <c r="R95" s="464" t="str">
        <f t="shared" si="64"/>
        <v/>
      </c>
      <c r="S95" s="417" t="str">
        <f t="shared" si="65"/>
        <v/>
      </c>
      <c r="T95" s="167" t="str">
        <f>Risk_NC!Q111</f>
        <v/>
      </c>
      <c r="U95" s="485" t="str">
        <f>IF(C95="","",SUM(Risk_NC!I111:K111))</f>
        <v/>
      </c>
      <c r="V95" s="485">
        <f t="shared" si="66"/>
        <v>0</v>
      </c>
      <c r="W95" s="155">
        <f t="shared" si="78"/>
        <v>2700</v>
      </c>
      <c r="X95" s="179">
        <f t="shared" si="79"/>
        <v>0</v>
      </c>
      <c r="Y95" s="180">
        <f t="shared" si="80"/>
        <v>-817.59261930090304</v>
      </c>
      <c r="Z95" s="158">
        <f>Risk_NC!I111</f>
        <v>0</v>
      </c>
      <c r="AA95" s="423">
        <f>Risk_NC!J111</f>
        <v>0</v>
      </c>
      <c r="AB95" s="159">
        <f>Risk_NC!K111</f>
        <v>0</v>
      </c>
      <c r="AC95" s="421">
        <f t="shared" si="67"/>
        <v>0</v>
      </c>
      <c r="AD95" s="423">
        <f t="shared" si="68"/>
        <v>0</v>
      </c>
      <c r="AE95" s="159">
        <f t="shared" si="54"/>
        <v>0</v>
      </c>
      <c r="AF95" s="433">
        <f t="shared" si="55"/>
        <v>0</v>
      </c>
      <c r="AG95" s="424">
        <f t="shared" si="69"/>
        <v>0</v>
      </c>
      <c r="AH95" s="171">
        <f t="shared" si="70"/>
        <v>0</v>
      </c>
      <c r="AI95" s="434">
        <f t="shared" si="56"/>
        <v>0</v>
      </c>
      <c r="AJ95" s="202">
        <f>CA!$E$5</f>
        <v>0.44624660934359561</v>
      </c>
      <c r="AK95" s="212">
        <f>CA!$E$28</f>
        <v>5.3863715857769889E-2</v>
      </c>
      <c r="AL95" s="213">
        <f>CA!$E$29</f>
        <v>0.4047337067749931</v>
      </c>
      <c r="AM95" s="443">
        <f>CA!$E$6</f>
        <v>9.5155968023640194E-2</v>
      </c>
      <c r="AN95" s="215">
        <f t="shared" si="57"/>
        <v>0</v>
      </c>
      <c r="AO95" s="209">
        <f t="shared" si="71"/>
        <v>0</v>
      </c>
      <c r="AP95" s="429">
        <f t="shared" si="72"/>
        <v>0</v>
      </c>
      <c r="AQ95" s="429">
        <f t="shared" si="73"/>
        <v>0</v>
      </c>
      <c r="AR95" s="451">
        <f t="shared" si="74"/>
        <v>0</v>
      </c>
      <c r="AS95" s="448">
        <f t="shared" si="75"/>
        <v>0</v>
      </c>
      <c r="AT95" s="139"/>
      <c r="AU95" s="59" t="str">
        <f t="shared" si="76"/>
        <v/>
      </c>
      <c r="AV95" s="51" t="str">
        <f t="shared" si="81"/>
        <v/>
      </c>
      <c r="AW95" s="385" t="str">
        <f>IF(C95="","",IF(LEN(AV95)&lt;2,"",LOOKUP(AV95,'Betting Systems'!$B$4:$B$7,'Betting Systems'!$C$4:$C$7)))</f>
        <v/>
      </c>
      <c r="AX95" s="31" t="str">
        <f t="shared" si="83"/>
        <v/>
      </c>
      <c r="AY95" s="51" t="str">
        <f t="shared" si="84"/>
        <v/>
      </c>
      <c r="AZ95" s="385" t="str">
        <f>IF($C95="","",IF(LEN(AY95)&lt;3,"",LOOKUP(AY95,'Betting Systems'!$E$4:$E$11,'Betting Systems'!$F$4:$F$11)))</f>
        <v/>
      </c>
      <c r="BA95" s="52" t="str">
        <f t="shared" si="85"/>
        <v/>
      </c>
      <c r="BB95" s="126" t="str">
        <f t="shared" si="87"/>
        <v/>
      </c>
      <c r="BC95" s="123" t="str">
        <f>IF($C95="","",IF(LEN(BB95)&lt;5,"",LOOKUP(BB95,'Betting Systems'!$H$4:$H$35,'Betting Systems'!$I$4:$I$35)))</f>
        <v/>
      </c>
      <c r="BD95" s="125" t="str">
        <f t="shared" si="86"/>
        <v/>
      </c>
      <c r="BF95" s="51">
        <f t="shared" si="88"/>
        <v>9</v>
      </c>
      <c r="BG95" s="385">
        <f t="shared" si="88"/>
        <v>10</v>
      </c>
      <c r="BH95" s="385">
        <f t="shared" si="88"/>
        <v>8</v>
      </c>
      <c r="BI95" s="385">
        <f t="shared" si="88"/>
        <v>9</v>
      </c>
      <c r="BJ95" s="385">
        <f t="shared" si="88"/>
        <v>9</v>
      </c>
      <c r="BK95" s="385">
        <f t="shared" si="88"/>
        <v>6</v>
      </c>
      <c r="BL95" s="385">
        <f t="shared" si="88"/>
        <v>11</v>
      </c>
      <c r="BM95" s="385">
        <f t="shared" si="88"/>
        <v>7</v>
      </c>
      <c r="BN95" s="385">
        <f t="shared" si="88"/>
        <v>7</v>
      </c>
      <c r="BO95" s="31">
        <f t="shared" si="88"/>
        <v>35</v>
      </c>
      <c r="BP95" s="475"/>
      <c r="BQ95" s="466"/>
      <c r="BR95" s="466"/>
      <c r="BS95" s="466"/>
      <c r="BT95" s="466"/>
      <c r="BU95" s="466"/>
      <c r="BV95" s="476"/>
      <c r="BW95" s="339">
        <f t="shared" si="58"/>
        <v>0</v>
      </c>
      <c r="BX95" s="343">
        <f t="shared" si="59"/>
        <v>0</v>
      </c>
      <c r="BY95" s="453">
        <f t="shared" si="60"/>
        <v>0</v>
      </c>
      <c r="BZ95" s="453">
        <f t="shared" si="60"/>
        <v>0</v>
      </c>
      <c r="CA95" s="453">
        <f t="shared" si="61"/>
        <v>0</v>
      </c>
      <c r="CB95" s="344">
        <f t="shared" si="77"/>
        <v>0</v>
      </c>
    </row>
    <row r="96" spans="2:80" x14ac:dyDescent="0.25">
      <c r="B96" s="172">
        <v>91</v>
      </c>
      <c r="C96" s="173" t="str">
        <f>IF(Risk_NC!C112="","",Risk_NC!C112)</f>
        <v/>
      </c>
      <c r="D96" s="419" t="str">
        <f>IF(Risk_NC!D112="","",Risk_NC!D112)</f>
        <v/>
      </c>
      <c r="E96" s="419" t="str">
        <f>IF(Risk_NC!E112="","",Risk_NC!E112)</f>
        <v/>
      </c>
      <c r="F96" s="419" t="str">
        <f>IF(Risk_NC!F112="","",Risk_NC!F112)</f>
        <v/>
      </c>
      <c r="G96" s="419" t="str">
        <f>IF(Risk_NC!G112="","",Risk_NC!G112)</f>
        <v/>
      </c>
      <c r="H96" s="175" t="str">
        <f>IF(Risk_NC!H112="","",Risk_NC!H112)</f>
        <v/>
      </c>
      <c r="I96" s="417" t="str">
        <f t="shared" si="53"/>
        <v/>
      </c>
      <c r="J96" s="174" t="str">
        <f t="shared" si="53"/>
        <v/>
      </c>
      <c r="K96" s="174" t="str">
        <f t="shared" si="53"/>
        <v/>
      </c>
      <c r="L96" s="174" t="str">
        <f t="shared" si="53"/>
        <v/>
      </c>
      <c r="M96" s="174" t="str">
        <f t="shared" si="53"/>
        <v/>
      </c>
      <c r="N96" s="175" t="str">
        <f t="shared" si="53"/>
        <v/>
      </c>
      <c r="O96" s="176" t="str">
        <f t="shared" si="62"/>
        <v/>
      </c>
      <c r="P96" s="177" t="str">
        <f t="shared" si="62"/>
        <v/>
      </c>
      <c r="Q96" s="465" t="str">
        <f t="shared" si="63"/>
        <v/>
      </c>
      <c r="R96" s="464" t="str">
        <f t="shared" si="64"/>
        <v/>
      </c>
      <c r="S96" s="417" t="str">
        <f t="shared" si="65"/>
        <v/>
      </c>
      <c r="T96" s="167" t="str">
        <f>Risk_NC!Q112</f>
        <v/>
      </c>
      <c r="U96" s="485" t="str">
        <f>IF(C96="","",SUM(Risk_NC!I112:K112))</f>
        <v/>
      </c>
      <c r="V96" s="485">
        <f t="shared" si="66"/>
        <v>0</v>
      </c>
      <c r="W96" s="155">
        <f t="shared" si="78"/>
        <v>2700</v>
      </c>
      <c r="X96" s="179">
        <f t="shared" si="79"/>
        <v>0</v>
      </c>
      <c r="Y96" s="180">
        <f t="shared" si="80"/>
        <v>-817.59261930090304</v>
      </c>
      <c r="Z96" s="158">
        <f>Risk_NC!I112</f>
        <v>0</v>
      </c>
      <c r="AA96" s="423">
        <f>Risk_NC!J112</f>
        <v>0</v>
      </c>
      <c r="AB96" s="159">
        <f>Risk_NC!K112</f>
        <v>0</v>
      </c>
      <c r="AC96" s="421">
        <f t="shared" si="67"/>
        <v>0</v>
      </c>
      <c r="AD96" s="423">
        <f t="shared" si="68"/>
        <v>0</v>
      </c>
      <c r="AE96" s="159">
        <f t="shared" si="54"/>
        <v>0</v>
      </c>
      <c r="AF96" s="433">
        <f t="shared" si="55"/>
        <v>0</v>
      </c>
      <c r="AG96" s="424">
        <f t="shared" si="69"/>
        <v>0</v>
      </c>
      <c r="AH96" s="171">
        <f t="shared" si="70"/>
        <v>0</v>
      </c>
      <c r="AI96" s="434">
        <f t="shared" si="56"/>
        <v>0</v>
      </c>
      <c r="AJ96" s="202">
        <f>CA!$E$5</f>
        <v>0.44624660934359561</v>
      </c>
      <c r="AK96" s="212">
        <f>CA!$E$28</f>
        <v>5.3863715857769889E-2</v>
      </c>
      <c r="AL96" s="213">
        <f>CA!$E$29</f>
        <v>0.4047337067749931</v>
      </c>
      <c r="AM96" s="443">
        <f>CA!$E$6</f>
        <v>9.5155968023640194E-2</v>
      </c>
      <c r="AN96" s="215">
        <f t="shared" si="57"/>
        <v>0</v>
      </c>
      <c r="AO96" s="209">
        <f t="shared" si="71"/>
        <v>0</v>
      </c>
      <c r="AP96" s="429">
        <f t="shared" si="72"/>
        <v>0</v>
      </c>
      <c r="AQ96" s="429">
        <f t="shared" si="73"/>
        <v>0</v>
      </c>
      <c r="AR96" s="451">
        <f t="shared" si="74"/>
        <v>0</v>
      </c>
      <c r="AS96" s="448">
        <f t="shared" si="75"/>
        <v>0</v>
      </c>
      <c r="AT96" s="139"/>
      <c r="AU96" s="59" t="str">
        <f t="shared" si="76"/>
        <v/>
      </c>
      <c r="AV96" s="51" t="str">
        <f t="shared" si="81"/>
        <v/>
      </c>
      <c r="AW96" s="385" t="str">
        <f>IF(C96="","",IF(LEN(AV96)&lt;2,"",LOOKUP(AV96,'Betting Systems'!$B$4:$B$7,'Betting Systems'!$C$4:$C$7)))</f>
        <v/>
      </c>
      <c r="AX96" s="31" t="str">
        <f t="shared" si="83"/>
        <v/>
      </c>
      <c r="AY96" s="51" t="str">
        <f t="shared" si="84"/>
        <v/>
      </c>
      <c r="AZ96" s="385" t="str">
        <f>IF($C96="","",IF(LEN(AY96)&lt;3,"",LOOKUP(AY96,'Betting Systems'!$E$4:$E$11,'Betting Systems'!$F$4:$F$11)))</f>
        <v/>
      </c>
      <c r="BA96" s="52" t="str">
        <f t="shared" si="85"/>
        <v/>
      </c>
      <c r="BB96" s="126" t="str">
        <f t="shared" si="87"/>
        <v/>
      </c>
      <c r="BC96" s="123" t="str">
        <f>IF($C96="","",IF(LEN(BB96)&lt;5,"",LOOKUP(BB96,'Betting Systems'!$H$4:$H$35,'Betting Systems'!$I$4:$I$35)))</f>
        <v/>
      </c>
      <c r="BD96" s="125" t="str">
        <f t="shared" si="86"/>
        <v/>
      </c>
      <c r="BF96" s="51">
        <f t="shared" si="88"/>
        <v>9</v>
      </c>
      <c r="BG96" s="385">
        <f t="shared" si="88"/>
        <v>10</v>
      </c>
      <c r="BH96" s="385">
        <f t="shared" si="88"/>
        <v>8</v>
      </c>
      <c r="BI96" s="385">
        <f t="shared" si="88"/>
        <v>9</v>
      </c>
      <c r="BJ96" s="385">
        <f t="shared" si="88"/>
        <v>9</v>
      </c>
      <c r="BK96" s="385">
        <f t="shared" si="88"/>
        <v>6</v>
      </c>
      <c r="BL96" s="385">
        <f t="shared" si="88"/>
        <v>11</v>
      </c>
      <c r="BM96" s="385">
        <f t="shared" si="88"/>
        <v>7</v>
      </c>
      <c r="BN96" s="385">
        <f t="shared" si="88"/>
        <v>7</v>
      </c>
      <c r="BO96" s="31">
        <f t="shared" si="88"/>
        <v>35</v>
      </c>
      <c r="BP96" s="475"/>
      <c r="BQ96" s="466"/>
      <c r="BR96" s="466"/>
      <c r="BS96" s="466"/>
      <c r="BT96" s="466"/>
      <c r="BU96" s="466"/>
      <c r="BV96" s="476"/>
      <c r="BW96" s="339">
        <f t="shared" si="58"/>
        <v>0</v>
      </c>
      <c r="BX96" s="343">
        <f t="shared" si="59"/>
        <v>0</v>
      </c>
      <c r="BY96" s="453">
        <f t="shared" si="60"/>
        <v>0</v>
      </c>
      <c r="BZ96" s="453">
        <f t="shared" si="60"/>
        <v>0</v>
      </c>
      <c r="CA96" s="453">
        <f t="shared" si="61"/>
        <v>0</v>
      </c>
      <c r="CB96" s="344">
        <f t="shared" si="77"/>
        <v>0</v>
      </c>
    </row>
    <row r="97" spans="2:81" x14ac:dyDescent="0.25">
      <c r="B97" s="172">
        <v>92</v>
      </c>
      <c r="C97" s="173" t="str">
        <f>IF(Risk_NC!C113="","",Risk_NC!C113)</f>
        <v/>
      </c>
      <c r="D97" s="419" t="str">
        <f>IF(Risk_NC!D113="","",Risk_NC!D113)</f>
        <v/>
      </c>
      <c r="E97" s="419" t="str">
        <f>IF(Risk_NC!E113="","",Risk_NC!E113)</f>
        <v/>
      </c>
      <c r="F97" s="419" t="str">
        <f>IF(Risk_NC!F113="","",Risk_NC!F113)</f>
        <v/>
      </c>
      <c r="G97" s="419" t="str">
        <f>IF(Risk_NC!G113="","",Risk_NC!G113)</f>
        <v/>
      </c>
      <c r="H97" s="175" t="str">
        <f>IF(Risk_NC!H113="","",Risk_NC!H113)</f>
        <v/>
      </c>
      <c r="I97" s="417" t="str">
        <f t="shared" si="53"/>
        <v/>
      </c>
      <c r="J97" s="174" t="str">
        <f t="shared" si="53"/>
        <v/>
      </c>
      <c r="K97" s="174" t="str">
        <f t="shared" si="53"/>
        <v/>
      </c>
      <c r="L97" s="174" t="str">
        <f t="shared" si="53"/>
        <v/>
      </c>
      <c r="M97" s="174" t="str">
        <f t="shared" si="53"/>
        <v/>
      </c>
      <c r="N97" s="175" t="str">
        <f t="shared" si="53"/>
        <v/>
      </c>
      <c r="O97" s="176" t="str">
        <f t="shared" si="62"/>
        <v/>
      </c>
      <c r="P97" s="177" t="str">
        <f t="shared" si="62"/>
        <v/>
      </c>
      <c r="Q97" s="465" t="str">
        <f t="shared" si="63"/>
        <v/>
      </c>
      <c r="R97" s="464" t="str">
        <f t="shared" si="64"/>
        <v/>
      </c>
      <c r="S97" s="417" t="str">
        <f t="shared" si="65"/>
        <v/>
      </c>
      <c r="T97" s="167" t="str">
        <f>Risk_NC!Q113</f>
        <v/>
      </c>
      <c r="U97" s="485" t="str">
        <f>IF(C97="","",SUM(Risk_NC!I113:K113))</f>
        <v/>
      </c>
      <c r="V97" s="485">
        <f t="shared" si="66"/>
        <v>0</v>
      </c>
      <c r="W97" s="155">
        <f t="shared" si="78"/>
        <v>2700</v>
      </c>
      <c r="X97" s="179">
        <f t="shared" si="79"/>
        <v>0</v>
      </c>
      <c r="Y97" s="180">
        <f t="shared" si="80"/>
        <v>-817.59261930090304</v>
      </c>
      <c r="Z97" s="158">
        <f>Risk_NC!I113</f>
        <v>0</v>
      </c>
      <c r="AA97" s="423">
        <f>Risk_NC!J113</f>
        <v>0</v>
      </c>
      <c r="AB97" s="159">
        <f>Risk_NC!K113</f>
        <v>0</v>
      </c>
      <c r="AC97" s="421">
        <f t="shared" si="67"/>
        <v>0</v>
      </c>
      <c r="AD97" s="423">
        <f t="shared" si="68"/>
        <v>0</v>
      </c>
      <c r="AE97" s="159">
        <f t="shared" si="54"/>
        <v>0</v>
      </c>
      <c r="AF97" s="433">
        <f t="shared" si="55"/>
        <v>0</v>
      </c>
      <c r="AG97" s="424">
        <f t="shared" si="69"/>
        <v>0</v>
      </c>
      <c r="AH97" s="171">
        <f t="shared" si="70"/>
        <v>0</v>
      </c>
      <c r="AI97" s="434">
        <f t="shared" si="56"/>
        <v>0</v>
      </c>
      <c r="AJ97" s="202">
        <f>CA!$E$5</f>
        <v>0.44624660934359561</v>
      </c>
      <c r="AK97" s="212">
        <f>CA!$E$28</f>
        <v>5.3863715857769889E-2</v>
      </c>
      <c r="AL97" s="213">
        <f>CA!$E$29</f>
        <v>0.4047337067749931</v>
      </c>
      <c r="AM97" s="443">
        <f>CA!$E$6</f>
        <v>9.5155968023640194E-2</v>
      </c>
      <c r="AN97" s="215">
        <f t="shared" si="57"/>
        <v>0</v>
      </c>
      <c r="AO97" s="209">
        <f t="shared" si="71"/>
        <v>0</v>
      </c>
      <c r="AP97" s="429">
        <f t="shared" si="72"/>
        <v>0</v>
      </c>
      <c r="AQ97" s="429">
        <f t="shared" si="73"/>
        <v>0</v>
      </c>
      <c r="AR97" s="451">
        <f t="shared" si="74"/>
        <v>0</v>
      </c>
      <c r="AS97" s="448">
        <f t="shared" si="75"/>
        <v>0</v>
      </c>
      <c r="AT97" s="139"/>
      <c r="AU97" s="59" t="str">
        <f t="shared" si="76"/>
        <v/>
      </c>
      <c r="AV97" s="51" t="str">
        <f t="shared" si="81"/>
        <v/>
      </c>
      <c r="AW97" s="385" t="str">
        <f>IF(C97="","",IF(LEN(AV97)&lt;2,"",LOOKUP(AV97,'Betting Systems'!$B$4:$B$7,'Betting Systems'!$C$4:$C$7)))</f>
        <v/>
      </c>
      <c r="AX97" s="31" t="str">
        <f t="shared" si="83"/>
        <v/>
      </c>
      <c r="AY97" s="51" t="str">
        <f t="shared" si="84"/>
        <v/>
      </c>
      <c r="AZ97" s="385" t="str">
        <f>IF($C97="","",IF(LEN(AY97)&lt;3,"",LOOKUP(AY97,'Betting Systems'!$E$4:$E$11,'Betting Systems'!$F$4:$F$11)))</f>
        <v/>
      </c>
      <c r="BA97" s="52" t="str">
        <f t="shared" si="85"/>
        <v/>
      </c>
      <c r="BB97" s="126" t="str">
        <f t="shared" si="87"/>
        <v/>
      </c>
      <c r="BC97" s="123" t="str">
        <f>IF($C97="","",IF(LEN(BB97)&lt;5,"",LOOKUP(BB97,'Betting Systems'!$H$4:$H$35,'Betting Systems'!$I$4:$I$35)))</f>
        <v/>
      </c>
      <c r="BD97" s="125" t="str">
        <f t="shared" si="86"/>
        <v/>
      </c>
      <c r="BF97" s="51">
        <f t="shared" si="88"/>
        <v>9</v>
      </c>
      <c r="BG97" s="385">
        <f t="shared" si="88"/>
        <v>10</v>
      </c>
      <c r="BH97" s="385">
        <f t="shared" si="88"/>
        <v>8</v>
      </c>
      <c r="BI97" s="385">
        <f t="shared" si="88"/>
        <v>9</v>
      </c>
      <c r="BJ97" s="385">
        <f t="shared" si="88"/>
        <v>9</v>
      </c>
      <c r="BK97" s="385">
        <f t="shared" si="88"/>
        <v>6</v>
      </c>
      <c r="BL97" s="385">
        <f t="shared" si="88"/>
        <v>11</v>
      </c>
      <c r="BM97" s="385">
        <f t="shared" si="88"/>
        <v>7</v>
      </c>
      <c r="BN97" s="385">
        <f t="shared" si="88"/>
        <v>7</v>
      </c>
      <c r="BO97" s="31">
        <f t="shared" si="88"/>
        <v>35</v>
      </c>
      <c r="BP97" s="475"/>
      <c r="BQ97" s="466"/>
      <c r="BR97" s="466"/>
      <c r="BS97" s="466"/>
      <c r="BT97" s="466"/>
      <c r="BU97" s="466"/>
      <c r="BV97" s="476"/>
      <c r="BW97" s="339">
        <f t="shared" si="58"/>
        <v>0</v>
      </c>
      <c r="BX97" s="343">
        <f t="shared" si="59"/>
        <v>0</v>
      </c>
      <c r="BY97" s="453">
        <f t="shared" si="60"/>
        <v>0</v>
      </c>
      <c r="BZ97" s="453">
        <f t="shared" si="60"/>
        <v>0</v>
      </c>
      <c r="CA97" s="453">
        <f t="shared" si="61"/>
        <v>0</v>
      </c>
      <c r="CB97" s="344">
        <f t="shared" si="77"/>
        <v>0</v>
      </c>
    </row>
    <row r="98" spans="2:81" x14ac:dyDescent="0.25">
      <c r="B98" s="172">
        <v>93</v>
      </c>
      <c r="C98" s="173" t="str">
        <f>IF(Risk_NC!C114="","",Risk_NC!C114)</f>
        <v/>
      </c>
      <c r="D98" s="419" t="str">
        <f>IF(Risk_NC!D114="","",Risk_NC!D114)</f>
        <v/>
      </c>
      <c r="E98" s="419" t="str">
        <f>IF(Risk_NC!E114="","",Risk_NC!E114)</f>
        <v/>
      </c>
      <c r="F98" s="419" t="str">
        <f>IF(Risk_NC!F114="","",Risk_NC!F114)</f>
        <v/>
      </c>
      <c r="G98" s="419" t="str">
        <f>IF(Risk_NC!G114="","",Risk_NC!G114)</f>
        <v/>
      </c>
      <c r="H98" s="175" t="str">
        <f>IF(Risk_NC!H114="","",Risk_NC!H114)</f>
        <v/>
      </c>
      <c r="I98" s="417" t="str">
        <f t="shared" si="53"/>
        <v/>
      </c>
      <c r="J98" s="174" t="str">
        <f t="shared" si="53"/>
        <v/>
      </c>
      <c r="K98" s="174" t="str">
        <f t="shared" si="53"/>
        <v/>
      </c>
      <c r="L98" s="174" t="str">
        <f t="shared" si="53"/>
        <v/>
      </c>
      <c r="M98" s="174" t="str">
        <f t="shared" si="53"/>
        <v/>
      </c>
      <c r="N98" s="175" t="str">
        <f t="shared" si="53"/>
        <v/>
      </c>
      <c r="O98" s="176" t="str">
        <f t="shared" si="62"/>
        <v/>
      </c>
      <c r="P98" s="177" t="str">
        <f t="shared" si="62"/>
        <v/>
      </c>
      <c r="Q98" s="465" t="str">
        <f t="shared" si="63"/>
        <v/>
      </c>
      <c r="R98" s="464" t="str">
        <f t="shared" si="64"/>
        <v/>
      </c>
      <c r="S98" s="417" t="str">
        <f t="shared" si="65"/>
        <v/>
      </c>
      <c r="T98" s="167" t="str">
        <f>Risk_NC!Q114</f>
        <v/>
      </c>
      <c r="U98" s="485" t="str">
        <f>IF(C98="","",SUM(Risk_NC!I114:K114))</f>
        <v/>
      </c>
      <c r="V98" s="485">
        <f t="shared" si="66"/>
        <v>0</v>
      </c>
      <c r="W98" s="155">
        <f t="shared" si="78"/>
        <v>2700</v>
      </c>
      <c r="X98" s="179">
        <f t="shared" si="79"/>
        <v>0</v>
      </c>
      <c r="Y98" s="180">
        <f t="shared" si="80"/>
        <v>-817.59261930090304</v>
      </c>
      <c r="Z98" s="158">
        <f>Risk_NC!I114</f>
        <v>0</v>
      </c>
      <c r="AA98" s="423">
        <f>Risk_NC!J114</f>
        <v>0</v>
      </c>
      <c r="AB98" s="159">
        <f>Risk_NC!K114</f>
        <v>0</v>
      </c>
      <c r="AC98" s="421">
        <f t="shared" si="67"/>
        <v>0</v>
      </c>
      <c r="AD98" s="423">
        <f t="shared" si="68"/>
        <v>0</v>
      </c>
      <c r="AE98" s="159">
        <f t="shared" si="54"/>
        <v>0</v>
      </c>
      <c r="AF98" s="433">
        <f t="shared" si="55"/>
        <v>0</v>
      </c>
      <c r="AG98" s="424">
        <f t="shared" si="69"/>
        <v>0</v>
      </c>
      <c r="AH98" s="171">
        <f t="shared" si="70"/>
        <v>0</v>
      </c>
      <c r="AI98" s="434">
        <f t="shared" si="56"/>
        <v>0</v>
      </c>
      <c r="AJ98" s="202">
        <f>CA!$E$5</f>
        <v>0.44624660934359561</v>
      </c>
      <c r="AK98" s="212">
        <f>CA!$E$28</f>
        <v>5.3863715857769889E-2</v>
      </c>
      <c r="AL98" s="213">
        <f>CA!$E$29</f>
        <v>0.4047337067749931</v>
      </c>
      <c r="AM98" s="443">
        <f>CA!$E$6</f>
        <v>9.5155968023640194E-2</v>
      </c>
      <c r="AN98" s="215">
        <f t="shared" si="57"/>
        <v>0</v>
      </c>
      <c r="AO98" s="209">
        <f t="shared" si="71"/>
        <v>0</v>
      </c>
      <c r="AP98" s="429">
        <f t="shared" si="72"/>
        <v>0</v>
      </c>
      <c r="AQ98" s="429">
        <f t="shared" si="73"/>
        <v>0</v>
      </c>
      <c r="AR98" s="451">
        <f t="shared" si="74"/>
        <v>0</v>
      </c>
      <c r="AS98" s="448">
        <f t="shared" si="75"/>
        <v>0</v>
      </c>
      <c r="AT98" s="139"/>
      <c r="AU98" s="59" t="str">
        <f t="shared" si="76"/>
        <v/>
      </c>
      <c r="AV98" s="51" t="str">
        <f t="shared" si="81"/>
        <v/>
      </c>
      <c r="AW98" s="385" t="str">
        <f>IF(C98="","",IF(LEN(AV98)&lt;2,"",LOOKUP(AV98,'Betting Systems'!$B$4:$B$7,'Betting Systems'!$C$4:$C$7)))</f>
        <v/>
      </c>
      <c r="AX98" s="31" t="str">
        <f t="shared" si="83"/>
        <v/>
      </c>
      <c r="AY98" s="51" t="str">
        <f t="shared" si="84"/>
        <v/>
      </c>
      <c r="AZ98" s="385" t="str">
        <f>IF($C98="","",IF(LEN(AY98)&lt;3,"",LOOKUP(AY98,'Betting Systems'!$E$4:$E$11,'Betting Systems'!$F$4:$F$11)))</f>
        <v/>
      </c>
      <c r="BA98" s="52" t="str">
        <f t="shared" si="85"/>
        <v/>
      </c>
      <c r="BB98" s="126" t="str">
        <f t="shared" si="87"/>
        <v/>
      </c>
      <c r="BC98" s="123" t="str">
        <f>IF($C98="","",IF(LEN(BB98)&lt;5,"",LOOKUP(BB98,'Betting Systems'!$H$4:$H$35,'Betting Systems'!$I$4:$I$35)))</f>
        <v/>
      </c>
      <c r="BD98" s="125" t="str">
        <f t="shared" si="86"/>
        <v/>
      </c>
      <c r="BF98" s="51">
        <f t="shared" si="88"/>
        <v>9</v>
      </c>
      <c r="BG98" s="385">
        <f t="shared" si="88"/>
        <v>10</v>
      </c>
      <c r="BH98" s="385">
        <f t="shared" si="88"/>
        <v>8</v>
      </c>
      <c r="BI98" s="385">
        <f t="shared" si="88"/>
        <v>9</v>
      </c>
      <c r="BJ98" s="385">
        <f t="shared" si="88"/>
        <v>9</v>
      </c>
      <c r="BK98" s="385">
        <f t="shared" si="88"/>
        <v>6</v>
      </c>
      <c r="BL98" s="385">
        <f t="shared" si="88"/>
        <v>11</v>
      </c>
      <c r="BM98" s="385">
        <f t="shared" si="88"/>
        <v>7</v>
      </c>
      <c r="BN98" s="385">
        <f t="shared" si="88"/>
        <v>7</v>
      </c>
      <c r="BO98" s="31">
        <f t="shared" si="88"/>
        <v>35</v>
      </c>
      <c r="BP98" s="475"/>
      <c r="BQ98" s="466"/>
      <c r="BR98" s="466"/>
      <c r="BS98" s="466"/>
      <c r="BT98" s="466"/>
      <c r="BU98" s="466"/>
      <c r="BV98" s="476"/>
      <c r="BW98" s="339">
        <f t="shared" si="58"/>
        <v>0</v>
      </c>
      <c r="BX98" s="343">
        <f t="shared" si="59"/>
        <v>0</v>
      </c>
      <c r="BY98" s="453">
        <f t="shared" si="60"/>
        <v>0</v>
      </c>
      <c r="BZ98" s="453">
        <f t="shared" si="60"/>
        <v>0</v>
      </c>
      <c r="CA98" s="453">
        <f t="shared" si="61"/>
        <v>0</v>
      </c>
      <c r="CB98" s="344">
        <f t="shared" si="77"/>
        <v>0</v>
      </c>
    </row>
    <row r="99" spans="2:81" x14ac:dyDescent="0.25">
      <c r="B99" s="172">
        <v>94</v>
      </c>
      <c r="C99" s="173" t="str">
        <f>IF(Risk_NC!C115="","",Risk_NC!C115)</f>
        <v/>
      </c>
      <c r="D99" s="419" t="str">
        <f>IF(Risk_NC!D115="","",Risk_NC!D115)</f>
        <v/>
      </c>
      <c r="E99" s="419" t="str">
        <f>IF(Risk_NC!E115="","",Risk_NC!E115)</f>
        <v/>
      </c>
      <c r="F99" s="419" t="str">
        <f>IF(Risk_NC!F115="","",Risk_NC!F115)</f>
        <v/>
      </c>
      <c r="G99" s="419" t="str">
        <f>IF(Risk_NC!G115="","",Risk_NC!G115)</f>
        <v/>
      </c>
      <c r="H99" s="175" t="str">
        <f>IF(Risk_NC!H115="","",Risk_NC!H115)</f>
        <v/>
      </c>
      <c r="I99" s="417" t="str">
        <f t="shared" si="53"/>
        <v/>
      </c>
      <c r="J99" s="174" t="str">
        <f t="shared" si="53"/>
        <v/>
      </c>
      <c r="K99" s="174" t="str">
        <f t="shared" si="53"/>
        <v/>
      </c>
      <c r="L99" s="174" t="str">
        <f t="shared" si="53"/>
        <v/>
      </c>
      <c r="M99" s="174" t="str">
        <f t="shared" si="53"/>
        <v/>
      </c>
      <c r="N99" s="175" t="str">
        <f t="shared" si="53"/>
        <v/>
      </c>
      <c r="O99" s="176" t="str">
        <f t="shared" si="62"/>
        <v/>
      </c>
      <c r="P99" s="177" t="str">
        <f t="shared" si="62"/>
        <v/>
      </c>
      <c r="Q99" s="465" t="str">
        <f t="shared" si="63"/>
        <v/>
      </c>
      <c r="R99" s="464" t="str">
        <f t="shared" si="64"/>
        <v/>
      </c>
      <c r="S99" s="417" t="str">
        <f t="shared" si="65"/>
        <v/>
      </c>
      <c r="T99" s="167" t="str">
        <f>Risk_NC!Q115</f>
        <v/>
      </c>
      <c r="U99" s="485" t="str">
        <f>IF(C99="","",SUM(Risk_NC!I115:K115))</f>
        <v/>
      </c>
      <c r="V99" s="485">
        <f t="shared" si="66"/>
        <v>0</v>
      </c>
      <c r="W99" s="155">
        <f t="shared" si="78"/>
        <v>2700</v>
      </c>
      <c r="X99" s="179">
        <f t="shared" si="79"/>
        <v>0</v>
      </c>
      <c r="Y99" s="180">
        <f t="shared" si="80"/>
        <v>-817.59261930090304</v>
      </c>
      <c r="Z99" s="158">
        <f>Risk_NC!I115</f>
        <v>0</v>
      </c>
      <c r="AA99" s="423">
        <f>Risk_NC!J115</f>
        <v>0</v>
      </c>
      <c r="AB99" s="159">
        <f>Risk_NC!K115</f>
        <v>0</v>
      </c>
      <c r="AC99" s="421">
        <f t="shared" si="67"/>
        <v>0</v>
      </c>
      <c r="AD99" s="423">
        <f t="shared" si="68"/>
        <v>0</v>
      </c>
      <c r="AE99" s="159">
        <f t="shared" si="54"/>
        <v>0</v>
      </c>
      <c r="AF99" s="433">
        <f t="shared" si="55"/>
        <v>0</v>
      </c>
      <c r="AG99" s="424">
        <f t="shared" si="69"/>
        <v>0</v>
      </c>
      <c r="AH99" s="171">
        <f t="shared" si="70"/>
        <v>0</v>
      </c>
      <c r="AI99" s="434">
        <f t="shared" si="56"/>
        <v>0</v>
      </c>
      <c r="AJ99" s="202">
        <f>CA!$E$5</f>
        <v>0.44624660934359561</v>
      </c>
      <c r="AK99" s="212">
        <f>CA!$E$28</f>
        <v>5.3863715857769889E-2</v>
      </c>
      <c r="AL99" s="213">
        <f>CA!$E$29</f>
        <v>0.4047337067749931</v>
      </c>
      <c r="AM99" s="443">
        <f>CA!$E$6</f>
        <v>9.5155968023640194E-2</v>
      </c>
      <c r="AN99" s="215">
        <f t="shared" si="57"/>
        <v>0</v>
      </c>
      <c r="AO99" s="209">
        <f t="shared" si="71"/>
        <v>0</v>
      </c>
      <c r="AP99" s="429">
        <f t="shared" si="72"/>
        <v>0</v>
      </c>
      <c r="AQ99" s="429">
        <f t="shared" si="73"/>
        <v>0</v>
      </c>
      <c r="AR99" s="451">
        <f t="shared" si="74"/>
        <v>0</v>
      </c>
      <c r="AS99" s="448">
        <f t="shared" si="75"/>
        <v>0</v>
      </c>
      <c r="AT99" s="139"/>
      <c r="AU99" s="59" t="str">
        <f t="shared" si="76"/>
        <v/>
      </c>
      <c r="AV99" s="51" t="str">
        <f t="shared" si="81"/>
        <v/>
      </c>
      <c r="AW99" s="385" t="str">
        <f>IF(C99="","",IF(LEN(AV99)&lt;2,"",LOOKUP(AV99,'Betting Systems'!$B$4:$B$7,'Betting Systems'!$C$4:$C$7)))</f>
        <v/>
      </c>
      <c r="AX99" s="31" t="str">
        <f t="shared" si="83"/>
        <v/>
      </c>
      <c r="AY99" s="51" t="str">
        <f t="shared" si="84"/>
        <v/>
      </c>
      <c r="AZ99" s="385" t="str">
        <f>IF($C99="","",IF(LEN(AY99)&lt;3,"",LOOKUP(AY99,'Betting Systems'!$E$4:$E$11,'Betting Systems'!$F$4:$F$11)))</f>
        <v/>
      </c>
      <c r="BA99" s="52" t="str">
        <f t="shared" si="85"/>
        <v/>
      </c>
      <c r="BB99" s="126" t="str">
        <f t="shared" si="87"/>
        <v/>
      </c>
      <c r="BC99" s="123" t="str">
        <f>IF($C99="","",IF(LEN(BB99)&lt;5,"",LOOKUP(BB99,'Betting Systems'!$H$4:$H$35,'Betting Systems'!$I$4:$I$35)))</f>
        <v/>
      </c>
      <c r="BD99" s="125" t="str">
        <f t="shared" si="86"/>
        <v/>
      </c>
      <c r="BF99" s="51">
        <f t="shared" si="88"/>
        <v>9</v>
      </c>
      <c r="BG99" s="385">
        <f t="shared" si="88"/>
        <v>10</v>
      </c>
      <c r="BH99" s="385">
        <f t="shared" si="88"/>
        <v>8</v>
      </c>
      <c r="BI99" s="385">
        <f t="shared" si="88"/>
        <v>9</v>
      </c>
      <c r="BJ99" s="385">
        <f t="shared" si="88"/>
        <v>9</v>
      </c>
      <c r="BK99" s="385">
        <f t="shared" si="88"/>
        <v>6</v>
      </c>
      <c r="BL99" s="385">
        <f t="shared" si="88"/>
        <v>11</v>
      </c>
      <c r="BM99" s="385">
        <f t="shared" si="88"/>
        <v>7</v>
      </c>
      <c r="BN99" s="385">
        <f t="shared" si="88"/>
        <v>7</v>
      </c>
      <c r="BO99" s="31">
        <f t="shared" si="88"/>
        <v>35</v>
      </c>
      <c r="BP99" s="475"/>
      <c r="BQ99" s="466"/>
      <c r="BR99" s="466"/>
      <c r="BS99" s="466"/>
      <c r="BT99" s="466"/>
      <c r="BU99" s="466"/>
      <c r="BV99" s="476"/>
      <c r="BW99" s="339">
        <f t="shared" si="58"/>
        <v>0</v>
      </c>
      <c r="BX99" s="343">
        <f t="shared" si="59"/>
        <v>0</v>
      </c>
      <c r="BY99" s="453">
        <f t="shared" si="60"/>
        <v>0</v>
      </c>
      <c r="BZ99" s="453">
        <f t="shared" si="60"/>
        <v>0</v>
      </c>
      <c r="CA99" s="453">
        <f t="shared" si="61"/>
        <v>0</v>
      </c>
      <c r="CB99" s="344">
        <f t="shared" si="77"/>
        <v>0</v>
      </c>
    </row>
    <row r="100" spans="2:81" x14ac:dyDescent="0.25">
      <c r="B100" s="172">
        <v>95</v>
      </c>
      <c r="C100" s="173" t="str">
        <f>IF(Risk_NC!C116="","",Risk_NC!C116)</f>
        <v/>
      </c>
      <c r="D100" s="419" t="str">
        <f>IF(Risk_NC!D116="","",Risk_NC!D116)</f>
        <v/>
      </c>
      <c r="E100" s="419" t="str">
        <f>IF(Risk_NC!E116="","",Risk_NC!E116)</f>
        <v/>
      </c>
      <c r="F100" s="419" t="str">
        <f>IF(Risk_NC!F116="","",Risk_NC!F116)</f>
        <v/>
      </c>
      <c r="G100" s="419" t="str">
        <f>IF(Risk_NC!G116="","",Risk_NC!G116)</f>
        <v/>
      </c>
      <c r="H100" s="175" t="str">
        <f>IF(Risk_NC!H116="","",Risk_NC!H116)</f>
        <v/>
      </c>
      <c r="I100" s="417" t="str">
        <f t="shared" si="53"/>
        <v/>
      </c>
      <c r="J100" s="174" t="str">
        <f t="shared" si="53"/>
        <v/>
      </c>
      <c r="K100" s="174" t="str">
        <f t="shared" si="53"/>
        <v/>
      </c>
      <c r="L100" s="174" t="str">
        <f t="shared" si="53"/>
        <v/>
      </c>
      <c r="M100" s="174" t="str">
        <f t="shared" si="53"/>
        <v/>
      </c>
      <c r="N100" s="175" t="str">
        <f t="shared" si="53"/>
        <v/>
      </c>
      <c r="O100" s="176" t="str">
        <f t="shared" si="62"/>
        <v/>
      </c>
      <c r="P100" s="177" t="str">
        <f t="shared" si="62"/>
        <v/>
      </c>
      <c r="Q100" s="465" t="str">
        <f t="shared" si="63"/>
        <v/>
      </c>
      <c r="R100" s="464" t="str">
        <f t="shared" si="64"/>
        <v/>
      </c>
      <c r="S100" s="417" t="str">
        <f t="shared" si="65"/>
        <v/>
      </c>
      <c r="T100" s="167" t="str">
        <f>Risk_NC!Q116</f>
        <v/>
      </c>
      <c r="U100" s="485" t="str">
        <f>IF(C100="","",SUM(Risk_NC!I116:K116))</f>
        <v/>
      </c>
      <c r="V100" s="485">
        <f t="shared" si="66"/>
        <v>0</v>
      </c>
      <c r="W100" s="155">
        <f t="shared" si="78"/>
        <v>2700</v>
      </c>
      <c r="X100" s="179">
        <f t="shared" si="79"/>
        <v>0</v>
      </c>
      <c r="Y100" s="180">
        <f t="shared" si="80"/>
        <v>-817.59261930090304</v>
      </c>
      <c r="Z100" s="158">
        <f>Risk_NC!I116</f>
        <v>0</v>
      </c>
      <c r="AA100" s="423">
        <f>Risk_NC!J116</f>
        <v>0</v>
      </c>
      <c r="AB100" s="159">
        <f>Risk_NC!K116</f>
        <v>0</v>
      </c>
      <c r="AC100" s="421">
        <f t="shared" si="67"/>
        <v>0</v>
      </c>
      <c r="AD100" s="423">
        <f t="shared" si="68"/>
        <v>0</v>
      </c>
      <c r="AE100" s="159">
        <f t="shared" si="54"/>
        <v>0</v>
      </c>
      <c r="AF100" s="433">
        <f t="shared" si="55"/>
        <v>0</v>
      </c>
      <c r="AG100" s="424">
        <f t="shared" si="69"/>
        <v>0</v>
      </c>
      <c r="AH100" s="171">
        <f t="shared" si="70"/>
        <v>0</v>
      </c>
      <c r="AI100" s="434">
        <f t="shared" si="56"/>
        <v>0</v>
      </c>
      <c r="AJ100" s="202">
        <f>CA!$E$5</f>
        <v>0.44624660934359561</v>
      </c>
      <c r="AK100" s="212">
        <f>CA!$E$28</f>
        <v>5.3863715857769889E-2</v>
      </c>
      <c r="AL100" s="213">
        <f>CA!$E$29</f>
        <v>0.4047337067749931</v>
      </c>
      <c r="AM100" s="443">
        <f>CA!$E$6</f>
        <v>9.5155968023640194E-2</v>
      </c>
      <c r="AN100" s="215">
        <f t="shared" si="57"/>
        <v>0</v>
      </c>
      <c r="AO100" s="209">
        <f t="shared" si="71"/>
        <v>0</v>
      </c>
      <c r="AP100" s="429">
        <f t="shared" si="72"/>
        <v>0</v>
      </c>
      <c r="AQ100" s="429">
        <f t="shared" si="73"/>
        <v>0</v>
      </c>
      <c r="AR100" s="451">
        <f t="shared" si="74"/>
        <v>0</v>
      </c>
      <c r="AS100" s="448">
        <f t="shared" si="75"/>
        <v>0</v>
      </c>
      <c r="AT100" s="139"/>
      <c r="AU100" s="59" t="str">
        <f t="shared" si="76"/>
        <v/>
      </c>
      <c r="AV100" s="51" t="str">
        <f t="shared" si="81"/>
        <v/>
      </c>
      <c r="AW100" s="385" t="str">
        <f>IF(C100="","",IF(LEN(AV100)&lt;2,"",LOOKUP(AV100,'Betting Systems'!$B$4:$B$7,'Betting Systems'!$C$4:$C$7)))</f>
        <v/>
      </c>
      <c r="AX100" s="31" t="str">
        <f t="shared" si="83"/>
        <v/>
      </c>
      <c r="AY100" s="51" t="str">
        <f t="shared" si="84"/>
        <v/>
      </c>
      <c r="AZ100" s="385" t="str">
        <f>IF($C100="","",IF(LEN(AY100)&lt;3,"",LOOKUP(AY100,'Betting Systems'!$E$4:$E$11,'Betting Systems'!$F$4:$F$11)))</f>
        <v/>
      </c>
      <c r="BA100" s="52" t="str">
        <f t="shared" si="85"/>
        <v/>
      </c>
      <c r="BB100" s="126" t="str">
        <f t="shared" si="87"/>
        <v/>
      </c>
      <c r="BC100" s="123" t="str">
        <f>IF($C100="","",IF(LEN(BB100)&lt;5,"",LOOKUP(BB100,'Betting Systems'!$H$4:$H$35,'Betting Systems'!$I$4:$I$35)))</f>
        <v/>
      </c>
      <c r="BD100" s="125" t="str">
        <f t="shared" si="86"/>
        <v/>
      </c>
      <c r="BF100" s="51">
        <f t="shared" si="88"/>
        <v>9</v>
      </c>
      <c r="BG100" s="385">
        <f t="shared" si="88"/>
        <v>10</v>
      </c>
      <c r="BH100" s="385">
        <f t="shared" si="88"/>
        <v>8</v>
      </c>
      <c r="BI100" s="385">
        <f t="shared" si="88"/>
        <v>9</v>
      </c>
      <c r="BJ100" s="385">
        <f t="shared" si="88"/>
        <v>9</v>
      </c>
      <c r="BK100" s="385">
        <f t="shared" si="88"/>
        <v>6</v>
      </c>
      <c r="BL100" s="385">
        <f t="shared" si="88"/>
        <v>11</v>
      </c>
      <c r="BM100" s="385">
        <f t="shared" si="88"/>
        <v>7</v>
      </c>
      <c r="BN100" s="385">
        <f t="shared" si="88"/>
        <v>7</v>
      </c>
      <c r="BO100" s="31">
        <f t="shared" si="88"/>
        <v>35</v>
      </c>
      <c r="BP100" s="475"/>
      <c r="BQ100" s="466"/>
      <c r="BR100" s="466"/>
      <c r="BS100" s="466"/>
      <c r="BT100" s="466"/>
      <c r="BU100" s="466"/>
      <c r="BV100" s="476"/>
      <c r="BW100" s="339">
        <f t="shared" si="58"/>
        <v>0</v>
      </c>
      <c r="BX100" s="343">
        <f t="shared" si="59"/>
        <v>0</v>
      </c>
      <c r="BY100" s="453">
        <f t="shared" si="60"/>
        <v>0</v>
      </c>
      <c r="BZ100" s="453">
        <f t="shared" si="60"/>
        <v>0</v>
      </c>
      <c r="CA100" s="453">
        <f t="shared" si="61"/>
        <v>0</v>
      </c>
      <c r="CB100" s="344">
        <f t="shared" si="77"/>
        <v>0</v>
      </c>
    </row>
    <row r="101" spans="2:81" x14ac:dyDescent="0.25">
      <c r="B101" s="172">
        <v>96</v>
      </c>
      <c r="C101" s="173" t="str">
        <f>IF(Risk_NC!C117="","",Risk_NC!C117)</f>
        <v/>
      </c>
      <c r="D101" s="419" t="str">
        <f>IF(Risk_NC!D117="","",Risk_NC!D117)</f>
        <v/>
      </c>
      <c r="E101" s="419" t="str">
        <f>IF(Risk_NC!E117="","",Risk_NC!E117)</f>
        <v/>
      </c>
      <c r="F101" s="419" t="str">
        <f>IF(Risk_NC!F117="","",Risk_NC!F117)</f>
        <v/>
      </c>
      <c r="G101" s="419" t="str">
        <f>IF(Risk_NC!G117="","",Risk_NC!G117)</f>
        <v/>
      </c>
      <c r="H101" s="175" t="str">
        <f>IF(Risk_NC!H117="","",Risk_NC!H117)</f>
        <v/>
      </c>
      <c r="I101" s="417" t="str">
        <f t="shared" si="53"/>
        <v/>
      </c>
      <c r="J101" s="174" t="str">
        <f t="shared" si="53"/>
        <v/>
      </c>
      <c r="K101" s="174" t="str">
        <f t="shared" si="53"/>
        <v/>
      </c>
      <c r="L101" s="174" t="str">
        <f t="shared" si="53"/>
        <v/>
      </c>
      <c r="M101" s="174" t="str">
        <f t="shared" si="53"/>
        <v/>
      </c>
      <c r="N101" s="175" t="str">
        <f t="shared" si="53"/>
        <v/>
      </c>
      <c r="O101" s="176" t="str">
        <f t="shared" si="62"/>
        <v/>
      </c>
      <c r="P101" s="177" t="str">
        <f t="shared" si="62"/>
        <v/>
      </c>
      <c r="Q101" s="465" t="str">
        <f t="shared" si="63"/>
        <v/>
      </c>
      <c r="R101" s="464" t="str">
        <f t="shared" si="64"/>
        <v/>
      </c>
      <c r="S101" s="417" t="str">
        <f t="shared" si="65"/>
        <v/>
      </c>
      <c r="T101" s="167" t="str">
        <f>Risk_NC!Q117</f>
        <v/>
      </c>
      <c r="U101" s="485" t="str">
        <f>IF(C101="","",SUM(Risk_NC!I117:K117))</f>
        <v/>
      </c>
      <c r="V101" s="485">
        <f t="shared" si="66"/>
        <v>0</v>
      </c>
      <c r="W101" s="155">
        <f t="shared" si="78"/>
        <v>2700</v>
      </c>
      <c r="X101" s="179">
        <f t="shared" si="79"/>
        <v>0</v>
      </c>
      <c r="Y101" s="180">
        <f t="shared" si="80"/>
        <v>-817.59261930090304</v>
      </c>
      <c r="Z101" s="158">
        <f>Risk_NC!I117</f>
        <v>0</v>
      </c>
      <c r="AA101" s="423">
        <f>Risk_NC!J117</f>
        <v>0</v>
      </c>
      <c r="AB101" s="159">
        <f>Risk_NC!K117</f>
        <v>0</v>
      </c>
      <c r="AC101" s="421">
        <f t="shared" si="67"/>
        <v>0</v>
      </c>
      <c r="AD101" s="423">
        <f t="shared" si="68"/>
        <v>0</v>
      </c>
      <c r="AE101" s="159">
        <f t="shared" si="54"/>
        <v>0</v>
      </c>
      <c r="AF101" s="433">
        <f t="shared" si="55"/>
        <v>0</v>
      </c>
      <c r="AG101" s="424">
        <f t="shared" si="69"/>
        <v>0</v>
      </c>
      <c r="AH101" s="171">
        <f t="shared" si="70"/>
        <v>0</v>
      </c>
      <c r="AI101" s="434">
        <f t="shared" si="56"/>
        <v>0</v>
      </c>
      <c r="AJ101" s="202">
        <f>CA!$E$5</f>
        <v>0.44624660934359561</v>
      </c>
      <c r="AK101" s="212">
        <f>CA!$E$28</f>
        <v>5.3863715857769889E-2</v>
      </c>
      <c r="AL101" s="213">
        <f>CA!$E$29</f>
        <v>0.4047337067749931</v>
      </c>
      <c r="AM101" s="443">
        <f>CA!$E$6</f>
        <v>9.5155968023640194E-2</v>
      </c>
      <c r="AN101" s="215">
        <f t="shared" si="57"/>
        <v>0</v>
      </c>
      <c r="AO101" s="209">
        <f t="shared" si="71"/>
        <v>0</v>
      </c>
      <c r="AP101" s="429">
        <f t="shared" si="72"/>
        <v>0</v>
      </c>
      <c r="AQ101" s="429">
        <f t="shared" si="73"/>
        <v>0</v>
      </c>
      <c r="AR101" s="451">
        <f t="shared" si="74"/>
        <v>0</v>
      </c>
      <c r="AS101" s="448">
        <f t="shared" si="75"/>
        <v>0</v>
      </c>
      <c r="AT101" s="139"/>
      <c r="AU101" s="59" t="str">
        <f t="shared" si="76"/>
        <v/>
      </c>
      <c r="AV101" s="51" t="str">
        <f t="shared" si="81"/>
        <v/>
      </c>
      <c r="AW101" s="385" t="str">
        <f>IF(C101="","",IF(LEN(AV101)&lt;2,"",LOOKUP(AV101,'Betting Systems'!$B$4:$B$7,'Betting Systems'!$C$4:$C$7)))</f>
        <v/>
      </c>
      <c r="AX101" s="31" t="str">
        <f t="shared" si="83"/>
        <v/>
      </c>
      <c r="AY101" s="51" t="str">
        <f t="shared" si="84"/>
        <v/>
      </c>
      <c r="AZ101" s="385" t="str">
        <f>IF($C101="","",IF(LEN(AY101)&lt;3,"",LOOKUP(AY101,'Betting Systems'!$E$4:$E$11,'Betting Systems'!$F$4:$F$11)))</f>
        <v/>
      </c>
      <c r="BA101" s="52" t="str">
        <f t="shared" si="85"/>
        <v/>
      </c>
      <c r="BB101" s="126" t="str">
        <f t="shared" si="87"/>
        <v/>
      </c>
      <c r="BC101" s="123" t="str">
        <f>IF($C101="","",IF(LEN(BB101)&lt;5,"",LOOKUP(BB101,'Betting Systems'!$H$4:$H$35,'Betting Systems'!$I$4:$I$35)))</f>
        <v/>
      </c>
      <c r="BD101" s="125" t="str">
        <f t="shared" si="86"/>
        <v/>
      </c>
      <c r="BF101" s="51">
        <f t="shared" si="88"/>
        <v>9</v>
      </c>
      <c r="BG101" s="385">
        <f t="shared" si="88"/>
        <v>10</v>
      </c>
      <c r="BH101" s="385">
        <f t="shared" si="88"/>
        <v>8</v>
      </c>
      <c r="BI101" s="385">
        <f t="shared" si="88"/>
        <v>9</v>
      </c>
      <c r="BJ101" s="385">
        <f t="shared" si="88"/>
        <v>9</v>
      </c>
      <c r="BK101" s="385">
        <f t="shared" si="88"/>
        <v>6</v>
      </c>
      <c r="BL101" s="385">
        <f t="shared" si="88"/>
        <v>11</v>
      </c>
      <c r="BM101" s="385">
        <f t="shared" si="88"/>
        <v>7</v>
      </c>
      <c r="BN101" s="385">
        <f t="shared" si="88"/>
        <v>7</v>
      </c>
      <c r="BO101" s="31">
        <f t="shared" si="88"/>
        <v>35</v>
      </c>
      <c r="BP101" s="475"/>
      <c r="BQ101" s="466"/>
      <c r="BR101" s="466"/>
      <c r="BS101" s="466"/>
      <c r="BT101" s="466"/>
      <c r="BU101" s="466"/>
      <c r="BV101" s="476"/>
      <c r="BW101" s="339">
        <f t="shared" si="58"/>
        <v>0</v>
      </c>
      <c r="BX101" s="343">
        <f t="shared" si="59"/>
        <v>0</v>
      </c>
      <c r="BY101" s="453">
        <f t="shared" si="60"/>
        <v>0</v>
      </c>
      <c r="BZ101" s="453">
        <f t="shared" si="60"/>
        <v>0</v>
      </c>
      <c r="CA101" s="453">
        <f t="shared" si="61"/>
        <v>0</v>
      </c>
      <c r="CB101" s="344">
        <f t="shared" si="77"/>
        <v>0</v>
      </c>
    </row>
    <row r="102" spans="2:81" x14ac:dyDescent="0.25">
      <c r="B102" s="172">
        <v>97</v>
      </c>
      <c r="C102" s="173" t="str">
        <f>IF(Risk_NC!C118="","",Risk_NC!C118)</f>
        <v/>
      </c>
      <c r="D102" s="419" t="str">
        <f>IF(Risk_NC!D118="","",Risk_NC!D118)</f>
        <v/>
      </c>
      <c r="E102" s="419" t="str">
        <f>IF(Risk_NC!E118="","",Risk_NC!E118)</f>
        <v/>
      </c>
      <c r="F102" s="419" t="str">
        <f>IF(Risk_NC!F118="","",Risk_NC!F118)</f>
        <v/>
      </c>
      <c r="G102" s="419" t="str">
        <f>IF(Risk_NC!G118="","",Risk_NC!G118)</f>
        <v/>
      </c>
      <c r="H102" s="175" t="str">
        <f>IF(Risk_NC!H118="","",Risk_NC!H118)</f>
        <v/>
      </c>
      <c r="I102" s="417" t="str">
        <f t="shared" si="53"/>
        <v/>
      </c>
      <c r="J102" s="174" t="str">
        <f t="shared" si="53"/>
        <v/>
      </c>
      <c r="K102" s="174" t="str">
        <f t="shared" si="53"/>
        <v/>
      </c>
      <c r="L102" s="174" t="str">
        <f t="shared" si="53"/>
        <v/>
      </c>
      <c r="M102" s="174" t="str">
        <f t="shared" si="53"/>
        <v/>
      </c>
      <c r="N102" s="175" t="str">
        <f t="shared" si="53"/>
        <v/>
      </c>
      <c r="O102" s="176" t="str">
        <f t="shared" si="62"/>
        <v/>
      </c>
      <c r="P102" s="177" t="str">
        <f t="shared" si="62"/>
        <v/>
      </c>
      <c r="Q102" s="465" t="str">
        <f t="shared" si="63"/>
        <v/>
      </c>
      <c r="R102" s="464" t="str">
        <f t="shared" si="64"/>
        <v/>
      </c>
      <c r="S102" s="417" t="str">
        <f t="shared" si="65"/>
        <v/>
      </c>
      <c r="T102" s="167" t="str">
        <f>Risk_NC!Q118</f>
        <v/>
      </c>
      <c r="U102" s="485" t="str">
        <f>IF(C102="","",SUM(Risk_NC!I118:K118))</f>
        <v/>
      </c>
      <c r="V102" s="485">
        <f t="shared" si="66"/>
        <v>0</v>
      </c>
      <c r="W102" s="155">
        <f t="shared" si="78"/>
        <v>2700</v>
      </c>
      <c r="X102" s="179">
        <f t="shared" si="79"/>
        <v>0</v>
      </c>
      <c r="Y102" s="180">
        <f t="shared" si="80"/>
        <v>-817.59261930090304</v>
      </c>
      <c r="Z102" s="158">
        <f>Risk_NC!I118</f>
        <v>0</v>
      </c>
      <c r="AA102" s="423">
        <f>Risk_NC!J118</f>
        <v>0</v>
      </c>
      <c r="AB102" s="159">
        <f>Risk_NC!K118</f>
        <v>0</v>
      </c>
      <c r="AC102" s="421">
        <f t="shared" si="67"/>
        <v>0</v>
      </c>
      <c r="AD102" s="423">
        <f t="shared" si="68"/>
        <v>0</v>
      </c>
      <c r="AE102" s="159">
        <f t="shared" si="54"/>
        <v>0</v>
      </c>
      <c r="AF102" s="433">
        <f t="shared" si="55"/>
        <v>0</v>
      </c>
      <c r="AG102" s="424">
        <f t="shared" si="69"/>
        <v>0</v>
      </c>
      <c r="AH102" s="171">
        <f t="shared" si="70"/>
        <v>0</v>
      </c>
      <c r="AI102" s="434">
        <f t="shared" si="56"/>
        <v>0</v>
      </c>
      <c r="AJ102" s="202">
        <f>CA!$E$5</f>
        <v>0.44624660934359561</v>
      </c>
      <c r="AK102" s="212">
        <f>CA!$E$28</f>
        <v>5.3863715857769889E-2</v>
      </c>
      <c r="AL102" s="213">
        <f>CA!$E$29</f>
        <v>0.4047337067749931</v>
      </c>
      <c r="AM102" s="443">
        <f>CA!$E$6</f>
        <v>9.5155968023640194E-2</v>
      </c>
      <c r="AN102" s="215">
        <f t="shared" ref="AN102:AN105" si="89">AF102*AJ102+AG102*AK102+AI102*AM102</f>
        <v>0</v>
      </c>
      <c r="AO102" s="209">
        <f t="shared" si="71"/>
        <v>0</v>
      </c>
      <c r="AP102" s="429">
        <f t="shared" si="72"/>
        <v>0</v>
      </c>
      <c r="AQ102" s="429">
        <f t="shared" si="73"/>
        <v>0</v>
      </c>
      <c r="AR102" s="451">
        <f t="shared" si="74"/>
        <v>0</v>
      </c>
      <c r="AS102" s="448">
        <f t="shared" si="75"/>
        <v>0</v>
      </c>
      <c r="AT102" s="139"/>
      <c r="AU102" s="59" t="str">
        <f t="shared" si="76"/>
        <v/>
      </c>
      <c r="AV102" s="51" t="str">
        <f t="shared" si="81"/>
        <v/>
      </c>
      <c r="AW102" s="385" t="str">
        <f>IF(C102="","",IF(LEN(AV102)&lt;2,"",LOOKUP(AV102,'Betting Systems'!$B$4:$B$7,'Betting Systems'!$C$4:$C$7)))</f>
        <v/>
      </c>
      <c r="AX102" s="31" t="str">
        <f t="shared" si="83"/>
        <v/>
      </c>
      <c r="AY102" s="51" t="str">
        <f t="shared" si="84"/>
        <v/>
      </c>
      <c r="AZ102" s="385" t="str">
        <f>IF($C102="","",IF(LEN(AY102)&lt;3,"",LOOKUP(AY102,'Betting Systems'!$E$4:$E$11,'Betting Systems'!$F$4:$F$11)))</f>
        <v/>
      </c>
      <c r="BA102" s="52" t="str">
        <f t="shared" si="85"/>
        <v/>
      </c>
      <c r="BB102" s="126" t="str">
        <f t="shared" si="87"/>
        <v/>
      </c>
      <c r="BC102" s="123" t="str">
        <f>IF($C102="","",IF(LEN(BB102)&lt;5,"",LOOKUP(BB102,'Betting Systems'!$H$4:$H$35,'Betting Systems'!$I$4:$I$35)))</f>
        <v/>
      </c>
      <c r="BD102" s="125" t="str">
        <f t="shared" si="86"/>
        <v/>
      </c>
      <c r="BF102" s="51">
        <f t="shared" si="88"/>
        <v>9</v>
      </c>
      <c r="BG102" s="385">
        <f t="shared" si="88"/>
        <v>10</v>
      </c>
      <c r="BH102" s="385">
        <f t="shared" si="88"/>
        <v>8</v>
      </c>
      <c r="BI102" s="385">
        <f t="shared" si="88"/>
        <v>9</v>
      </c>
      <c r="BJ102" s="385">
        <f t="shared" si="88"/>
        <v>9</v>
      </c>
      <c r="BK102" s="385">
        <f t="shared" si="88"/>
        <v>6</v>
      </c>
      <c r="BL102" s="385">
        <f t="shared" si="88"/>
        <v>11</v>
      </c>
      <c r="BM102" s="385">
        <f t="shared" si="88"/>
        <v>7</v>
      </c>
      <c r="BN102" s="385">
        <f t="shared" si="88"/>
        <v>7</v>
      </c>
      <c r="BO102" s="31">
        <f t="shared" si="88"/>
        <v>35</v>
      </c>
      <c r="BP102" s="475"/>
      <c r="BQ102" s="466"/>
      <c r="BR102" s="466"/>
      <c r="BS102" s="466"/>
      <c r="BT102" s="466"/>
      <c r="BU102" s="466"/>
      <c r="BV102" s="476"/>
      <c r="BW102" s="339">
        <f t="shared" si="58"/>
        <v>0</v>
      </c>
      <c r="BX102" s="343">
        <f t="shared" si="59"/>
        <v>0</v>
      </c>
      <c r="BY102" s="453">
        <f t="shared" si="60"/>
        <v>0</v>
      </c>
      <c r="BZ102" s="453">
        <f t="shared" si="60"/>
        <v>0</v>
      </c>
      <c r="CA102" s="453">
        <f t="shared" si="61"/>
        <v>0</v>
      </c>
      <c r="CB102" s="344">
        <f t="shared" si="77"/>
        <v>0</v>
      </c>
    </row>
    <row r="103" spans="2:81" x14ac:dyDescent="0.25">
      <c r="B103" s="172">
        <v>98</v>
      </c>
      <c r="C103" s="173" t="str">
        <f>IF(Risk_NC!C119="","",Risk_NC!C119)</f>
        <v/>
      </c>
      <c r="D103" s="419" t="str">
        <f>IF(Risk_NC!D119="","",Risk_NC!D119)</f>
        <v/>
      </c>
      <c r="E103" s="419" t="str">
        <f>IF(Risk_NC!E119="","",Risk_NC!E119)</f>
        <v/>
      </c>
      <c r="F103" s="419" t="str">
        <f>IF(Risk_NC!F119="","",Risk_NC!F119)</f>
        <v/>
      </c>
      <c r="G103" s="419" t="str">
        <f>IF(Risk_NC!G119="","",Risk_NC!G119)</f>
        <v/>
      </c>
      <c r="H103" s="175" t="str">
        <f>IF(Risk_NC!H119="","",Risk_NC!H119)</f>
        <v/>
      </c>
      <c r="I103" s="417" t="str">
        <f t="shared" si="53"/>
        <v/>
      </c>
      <c r="J103" s="174" t="str">
        <f t="shared" si="53"/>
        <v/>
      </c>
      <c r="K103" s="174" t="str">
        <f t="shared" si="53"/>
        <v/>
      </c>
      <c r="L103" s="174" t="str">
        <f t="shared" si="53"/>
        <v/>
      </c>
      <c r="M103" s="174" t="str">
        <f t="shared" si="53"/>
        <v/>
      </c>
      <c r="N103" s="175" t="str">
        <f t="shared" si="53"/>
        <v/>
      </c>
      <c r="O103" s="176" t="str">
        <f t="shared" si="62"/>
        <v/>
      </c>
      <c r="P103" s="177" t="str">
        <f t="shared" si="62"/>
        <v/>
      </c>
      <c r="Q103" s="465" t="str">
        <f t="shared" si="63"/>
        <v/>
      </c>
      <c r="R103" s="464" t="str">
        <f t="shared" si="64"/>
        <v/>
      </c>
      <c r="S103" s="417" t="str">
        <f t="shared" si="65"/>
        <v/>
      </c>
      <c r="T103" s="167" t="str">
        <f>Risk_NC!Q119</f>
        <v/>
      </c>
      <c r="U103" s="485" t="str">
        <f>IF(C103="","",SUM(Risk_NC!I119:K119))</f>
        <v/>
      </c>
      <c r="V103" s="485">
        <f t="shared" si="66"/>
        <v>0</v>
      </c>
      <c r="W103" s="155">
        <f t="shared" si="78"/>
        <v>2700</v>
      </c>
      <c r="X103" s="179">
        <f t="shared" si="79"/>
        <v>0</v>
      </c>
      <c r="Y103" s="180">
        <f t="shared" si="80"/>
        <v>-817.59261930090304</v>
      </c>
      <c r="Z103" s="158">
        <f>Risk_NC!I119</f>
        <v>0</v>
      </c>
      <c r="AA103" s="423">
        <f>Risk_NC!J119</f>
        <v>0</v>
      </c>
      <c r="AB103" s="159">
        <f>Risk_NC!K119</f>
        <v>0</v>
      </c>
      <c r="AC103" s="421">
        <f t="shared" si="67"/>
        <v>0</v>
      </c>
      <c r="AD103" s="423">
        <f t="shared" si="68"/>
        <v>0</v>
      </c>
      <c r="AE103" s="159">
        <f t="shared" si="54"/>
        <v>0</v>
      </c>
      <c r="AF103" s="433">
        <f t="shared" si="55"/>
        <v>0</v>
      </c>
      <c r="AG103" s="424">
        <f t="shared" si="69"/>
        <v>0</v>
      </c>
      <c r="AH103" s="171">
        <f t="shared" si="70"/>
        <v>0</v>
      </c>
      <c r="AI103" s="434">
        <f t="shared" si="56"/>
        <v>0</v>
      </c>
      <c r="AJ103" s="202">
        <f>CA!$E$5</f>
        <v>0.44624660934359561</v>
      </c>
      <c r="AK103" s="212">
        <f>CA!$E$28</f>
        <v>5.3863715857769889E-2</v>
      </c>
      <c r="AL103" s="213">
        <f>CA!$E$29</f>
        <v>0.4047337067749931</v>
      </c>
      <c r="AM103" s="443">
        <f>CA!$E$6</f>
        <v>9.5155968023640194E-2</v>
      </c>
      <c r="AN103" s="215">
        <f t="shared" si="89"/>
        <v>0</v>
      </c>
      <c r="AO103" s="209">
        <f t="shared" si="71"/>
        <v>0</v>
      </c>
      <c r="AP103" s="429">
        <f t="shared" si="72"/>
        <v>0</v>
      </c>
      <c r="AQ103" s="429">
        <f t="shared" si="73"/>
        <v>0</v>
      </c>
      <c r="AR103" s="451">
        <f t="shared" si="74"/>
        <v>0</v>
      </c>
      <c r="AS103" s="448">
        <f t="shared" si="75"/>
        <v>0</v>
      </c>
      <c r="AT103" s="139"/>
      <c r="AU103" s="59" t="str">
        <f t="shared" si="76"/>
        <v/>
      </c>
      <c r="AV103" s="51" t="str">
        <f t="shared" si="81"/>
        <v/>
      </c>
      <c r="AW103" s="385" t="str">
        <f>IF(C103="","",IF(LEN(AV103)&lt;2,"",LOOKUP(AV103,'Betting Systems'!$B$4:$B$7,'Betting Systems'!$C$4:$C$7)))</f>
        <v/>
      </c>
      <c r="AX103" s="31" t="str">
        <f t="shared" si="83"/>
        <v/>
      </c>
      <c r="AY103" s="51" t="str">
        <f t="shared" si="84"/>
        <v/>
      </c>
      <c r="AZ103" s="385" t="str">
        <f>IF($C103="","",IF(LEN(AY103)&lt;3,"",LOOKUP(AY103,'Betting Systems'!$E$4:$E$11,'Betting Systems'!$F$4:$F$11)))</f>
        <v/>
      </c>
      <c r="BA103" s="52" t="str">
        <f t="shared" si="85"/>
        <v/>
      </c>
      <c r="BB103" s="126" t="str">
        <f t="shared" si="87"/>
        <v/>
      </c>
      <c r="BC103" s="123" t="str">
        <f>IF($C103="","",IF(LEN(BB103)&lt;5,"",LOOKUP(BB103,'Betting Systems'!$H$4:$H$35,'Betting Systems'!$I$4:$I$35)))</f>
        <v/>
      </c>
      <c r="BD103" s="125" t="str">
        <f t="shared" si="86"/>
        <v/>
      </c>
      <c r="BF103" s="51">
        <f t="shared" si="88"/>
        <v>9</v>
      </c>
      <c r="BG103" s="385">
        <f t="shared" si="88"/>
        <v>10</v>
      </c>
      <c r="BH103" s="385">
        <f t="shared" si="88"/>
        <v>8</v>
      </c>
      <c r="BI103" s="385">
        <f t="shared" si="88"/>
        <v>9</v>
      </c>
      <c r="BJ103" s="385">
        <f t="shared" si="88"/>
        <v>9</v>
      </c>
      <c r="BK103" s="385">
        <f t="shared" si="88"/>
        <v>6</v>
      </c>
      <c r="BL103" s="385">
        <f t="shared" si="88"/>
        <v>11</v>
      </c>
      <c r="BM103" s="385">
        <f t="shared" si="88"/>
        <v>7</v>
      </c>
      <c r="BN103" s="385">
        <f t="shared" si="88"/>
        <v>7</v>
      </c>
      <c r="BO103" s="31">
        <f t="shared" si="88"/>
        <v>35</v>
      </c>
      <c r="BP103" s="475"/>
      <c r="BQ103" s="466"/>
      <c r="BR103" s="466"/>
      <c r="BS103" s="466"/>
      <c r="BT103" s="466"/>
      <c r="BU103" s="466"/>
      <c r="BV103" s="476"/>
      <c r="BW103" s="339">
        <f t="shared" si="58"/>
        <v>0</v>
      </c>
      <c r="BX103" s="343">
        <f t="shared" si="59"/>
        <v>0</v>
      </c>
      <c r="BY103" s="453">
        <f t="shared" si="60"/>
        <v>0</v>
      </c>
      <c r="BZ103" s="453">
        <f t="shared" si="60"/>
        <v>0</v>
      </c>
      <c r="CA103" s="453">
        <f t="shared" si="61"/>
        <v>0</v>
      </c>
      <c r="CB103" s="344">
        <f t="shared" si="77"/>
        <v>0</v>
      </c>
    </row>
    <row r="104" spans="2:81" x14ac:dyDescent="0.25">
      <c r="B104" s="172">
        <v>99</v>
      </c>
      <c r="C104" s="173" t="str">
        <f>IF(Risk_NC!C120="","",Risk_NC!C120)</f>
        <v/>
      </c>
      <c r="D104" s="419" t="str">
        <f>IF(Risk_NC!D120="","",Risk_NC!D120)</f>
        <v/>
      </c>
      <c r="E104" s="419" t="str">
        <f>IF(Risk_NC!E120="","",Risk_NC!E120)</f>
        <v/>
      </c>
      <c r="F104" s="419" t="str">
        <f>IF(Risk_NC!F120="","",Risk_NC!F120)</f>
        <v/>
      </c>
      <c r="G104" s="419" t="str">
        <f>IF(Risk_NC!G120="","",Risk_NC!G120)</f>
        <v/>
      </c>
      <c r="H104" s="175" t="str">
        <f>IF(Risk_NC!H120="","",Risk_NC!H120)</f>
        <v/>
      </c>
      <c r="I104" s="417" t="str">
        <f t="shared" si="53"/>
        <v/>
      </c>
      <c r="J104" s="174" t="str">
        <f t="shared" si="53"/>
        <v/>
      </c>
      <c r="K104" s="174" t="str">
        <f t="shared" si="53"/>
        <v/>
      </c>
      <c r="L104" s="174" t="str">
        <f t="shared" ref="L104:N105" si="90">IF(F104="","",LOOKUP(F104,$B$110:$B$124,$C$110:$C$124))</f>
        <v/>
      </c>
      <c r="M104" s="174" t="str">
        <f t="shared" si="90"/>
        <v/>
      </c>
      <c r="N104" s="175" t="str">
        <f t="shared" si="90"/>
        <v/>
      </c>
      <c r="O104" s="176" t="str">
        <f t="shared" si="62"/>
        <v/>
      </c>
      <c r="P104" s="177" t="str">
        <f t="shared" si="62"/>
        <v/>
      </c>
      <c r="Q104" s="465" t="str">
        <f t="shared" si="63"/>
        <v/>
      </c>
      <c r="R104" s="464" t="str">
        <f t="shared" si="64"/>
        <v/>
      </c>
      <c r="S104" s="417" t="str">
        <f t="shared" si="65"/>
        <v/>
      </c>
      <c r="T104" s="167" t="str">
        <f>Risk_NC!Q120</f>
        <v/>
      </c>
      <c r="U104" s="485" t="str">
        <f>IF(C104="","",SUM(Risk_NC!I120:K120))</f>
        <v/>
      </c>
      <c r="V104" s="485">
        <f t="shared" si="66"/>
        <v>0</v>
      </c>
      <c r="W104" s="155">
        <f t="shared" si="78"/>
        <v>2700</v>
      </c>
      <c r="X104" s="179">
        <f t="shared" si="79"/>
        <v>0</v>
      </c>
      <c r="Y104" s="180">
        <f t="shared" si="80"/>
        <v>-817.59261930090304</v>
      </c>
      <c r="Z104" s="158">
        <f>Risk_NC!I120</f>
        <v>0</v>
      </c>
      <c r="AA104" s="423">
        <f>Risk_NC!J120</f>
        <v>0</v>
      </c>
      <c r="AB104" s="159">
        <f>Risk_NC!K120</f>
        <v>0</v>
      </c>
      <c r="AC104" s="421">
        <f t="shared" si="67"/>
        <v>0</v>
      </c>
      <c r="AD104" s="423">
        <f t="shared" si="68"/>
        <v>0</v>
      </c>
      <c r="AE104" s="159">
        <f t="shared" si="54"/>
        <v>0</v>
      </c>
      <c r="AF104" s="433">
        <f t="shared" si="55"/>
        <v>0</v>
      </c>
      <c r="AG104" s="424">
        <f t="shared" si="69"/>
        <v>0</v>
      </c>
      <c r="AH104" s="171">
        <f t="shared" si="70"/>
        <v>0</v>
      </c>
      <c r="AI104" s="434">
        <f t="shared" si="56"/>
        <v>0</v>
      </c>
      <c r="AJ104" s="202">
        <f>CA!$E$5</f>
        <v>0.44624660934359561</v>
      </c>
      <c r="AK104" s="212">
        <f>CA!$E$28</f>
        <v>5.3863715857769889E-2</v>
      </c>
      <c r="AL104" s="213">
        <f>CA!$E$29</f>
        <v>0.4047337067749931</v>
      </c>
      <c r="AM104" s="443">
        <f>CA!$E$6</f>
        <v>9.5155968023640194E-2</v>
      </c>
      <c r="AN104" s="215">
        <f t="shared" si="89"/>
        <v>0</v>
      </c>
      <c r="AO104" s="209">
        <f t="shared" si="71"/>
        <v>0</v>
      </c>
      <c r="AP104" s="429">
        <f t="shared" si="72"/>
        <v>0</v>
      </c>
      <c r="AQ104" s="429">
        <f t="shared" si="73"/>
        <v>0</v>
      </c>
      <c r="AR104" s="451">
        <f t="shared" si="74"/>
        <v>0</v>
      </c>
      <c r="AS104" s="448">
        <f t="shared" si="75"/>
        <v>0</v>
      </c>
      <c r="AT104" s="139"/>
      <c r="AU104" s="59" t="str">
        <f t="shared" si="76"/>
        <v/>
      </c>
      <c r="AV104" s="51" t="str">
        <f t="shared" ref="AV104:AV105" si="91">IF(C104="","",AU102&amp;AU103)</f>
        <v/>
      </c>
      <c r="AW104" s="385" t="str">
        <f>IF(C104="","",IF(LEN(AV104)&lt;2,"",LOOKUP(AV104,'Betting Systems'!$B$4:$B$7,'Betting Systems'!$C$4:$C$7)))</f>
        <v/>
      </c>
      <c r="AX104" s="31" t="str">
        <f t="shared" si="83"/>
        <v/>
      </c>
      <c r="AY104" s="51" t="str">
        <f t="shared" si="84"/>
        <v/>
      </c>
      <c r="AZ104" s="385" t="str">
        <f>IF($C104="","",IF(LEN(AY104)&lt;3,"",LOOKUP(AY104,'Betting Systems'!$E$4:$E$11,'Betting Systems'!$F$4:$F$11)))</f>
        <v/>
      </c>
      <c r="BA104" s="52" t="str">
        <f t="shared" si="85"/>
        <v/>
      </c>
      <c r="BB104" s="126" t="str">
        <f t="shared" si="87"/>
        <v/>
      </c>
      <c r="BC104" s="123" t="str">
        <f>IF($C104="","",IF(LEN(BB104)&lt;5,"",LOOKUP(BB104,'Betting Systems'!$H$4:$H$35,'Betting Systems'!$I$4:$I$35)))</f>
        <v/>
      </c>
      <c r="BD104" s="125" t="str">
        <f t="shared" si="86"/>
        <v/>
      </c>
      <c r="BF104" s="51">
        <f t="shared" ref="BF104:BO105" si="92">BF103-COUNTIF($I103:$N103,BF$5)</f>
        <v>9</v>
      </c>
      <c r="BG104" s="385">
        <f t="shared" si="92"/>
        <v>10</v>
      </c>
      <c r="BH104" s="385">
        <f t="shared" si="92"/>
        <v>8</v>
      </c>
      <c r="BI104" s="385">
        <f t="shared" si="92"/>
        <v>9</v>
      </c>
      <c r="BJ104" s="385">
        <f t="shared" si="92"/>
        <v>9</v>
      </c>
      <c r="BK104" s="385">
        <f t="shared" si="92"/>
        <v>6</v>
      </c>
      <c r="BL104" s="385">
        <f t="shared" si="92"/>
        <v>11</v>
      </c>
      <c r="BM104" s="385">
        <f t="shared" si="92"/>
        <v>7</v>
      </c>
      <c r="BN104" s="385">
        <f t="shared" si="92"/>
        <v>7</v>
      </c>
      <c r="BO104" s="31">
        <f t="shared" si="92"/>
        <v>35</v>
      </c>
      <c r="BP104" s="475"/>
      <c r="BQ104" s="466"/>
      <c r="BR104" s="466"/>
      <c r="BS104" s="466"/>
      <c r="BT104" s="466"/>
      <c r="BU104" s="466"/>
      <c r="BV104" s="476"/>
      <c r="BW104" s="339">
        <f t="shared" si="58"/>
        <v>0</v>
      </c>
      <c r="BX104" s="343">
        <f t="shared" si="59"/>
        <v>0</v>
      </c>
      <c r="BY104" s="453">
        <f t="shared" si="60"/>
        <v>0</v>
      </c>
      <c r="BZ104" s="453">
        <f t="shared" si="60"/>
        <v>0</v>
      </c>
      <c r="CA104" s="453">
        <f t="shared" si="61"/>
        <v>0</v>
      </c>
      <c r="CB104" s="344">
        <f t="shared" si="77"/>
        <v>0</v>
      </c>
    </row>
    <row r="105" spans="2:81" ht="15.75" thickBot="1" x14ac:dyDescent="0.3">
      <c r="B105" s="181">
        <v>100</v>
      </c>
      <c r="C105" s="182" t="str">
        <f>IF(Risk_NC!C121="","",Risk_NC!C121)</f>
        <v/>
      </c>
      <c r="D105" s="183" t="str">
        <f>IF(Risk_NC!D121="","",Risk_NC!D121)</f>
        <v/>
      </c>
      <c r="E105" s="183" t="str">
        <f>IF(Risk_NC!E121="","",Risk_NC!E121)</f>
        <v/>
      </c>
      <c r="F105" s="183" t="str">
        <f>IF(Risk_NC!F121="","",Risk_NC!F121)</f>
        <v/>
      </c>
      <c r="G105" s="183" t="str">
        <f>IF(Risk_NC!G121="","",Risk_NC!G121)</f>
        <v/>
      </c>
      <c r="H105" s="185" t="str">
        <f>IF(Risk_NC!H121="","",Risk_NC!H121)</f>
        <v/>
      </c>
      <c r="I105" s="418" t="str">
        <f t="shared" ref="I105:K105" si="93">IF(C105="","",LOOKUP(C105,$B$110:$B$124,$C$110:$C$124))</f>
        <v/>
      </c>
      <c r="J105" s="183" t="str">
        <f t="shared" si="93"/>
        <v/>
      </c>
      <c r="K105" s="183" t="str">
        <f t="shared" si="93"/>
        <v/>
      </c>
      <c r="L105" s="183" t="str">
        <f t="shared" si="90"/>
        <v/>
      </c>
      <c r="M105" s="183" t="str">
        <f t="shared" si="90"/>
        <v/>
      </c>
      <c r="N105" s="185" t="str">
        <f t="shared" si="90"/>
        <v/>
      </c>
      <c r="O105" s="186" t="str">
        <f t="shared" si="62"/>
        <v/>
      </c>
      <c r="P105" s="187" t="str">
        <f t="shared" si="62"/>
        <v/>
      </c>
      <c r="Q105" s="469" t="str">
        <f t="shared" si="63"/>
        <v/>
      </c>
      <c r="R105" s="472" t="str">
        <f t="shared" si="64"/>
        <v/>
      </c>
      <c r="S105" s="468" t="str">
        <f t="shared" si="65"/>
        <v/>
      </c>
      <c r="T105" s="167" t="str">
        <f>Risk_NC!Q121</f>
        <v/>
      </c>
      <c r="U105" s="485" t="str">
        <f>IF(C105="","",SUM(Risk_NC!I121:K121))</f>
        <v/>
      </c>
      <c r="V105" s="485">
        <f t="shared" si="66"/>
        <v>0</v>
      </c>
      <c r="W105" s="155">
        <f t="shared" si="78"/>
        <v>2700</v>
      </c>
      <c r="X105" s="179">
        <f t="shared" si="79"/>
        <v>0</v>
      </c>
      <c r="Y105" s="188">
        <f t="shared" si="80"/>
        <v>-817.59261930090304</v>
      </c>
      <c r="Z105" s="426">
        <f>Risk_NC!I121</f>
        <v>0</v>
      </c>
      <c r="AA105" s="427">
        <f>Risk_NC!J121</f>
        <v>0</v>
      </c>
      <c r="AB105" s="428">
        <f>Risk_NC!K121</f>
        <v>0</v>
      </c>
      <c r="AC105" s="422">
        <f t="shared" si="67"/>
        <v>0</v>
      </c>
      <c r="AD105" s="423">
        <f t="shared" si="68"/>
        <v>0</v>
      </c>
      <c r="AE105" s="226">
        <f t="shared" si="54"/>
        <v>0</v>
      </c>
      <c r="AF105" s="435">
        <f t="shared" si="55"/>
        <v>0</v>
      </c>
      <c r="AG105" s="436">
        <f t="shared" si="69"/>
        <v>0</v>
      </c>
      <c r="AH105" s="437">
        <f t="shared" si="70"/>
        <v>0</v>
      </c>
      <c r="AI105" s="438">
        <f t="shared" si="56"/>
        <v>0</v>
      </c>
      <c r="AJ105" s="203">
        <f>CA!$E$5</f>
        <v>0.44624660934359561</v>
      </c>
      <c r="AK105" s="444">
        <f>CA!$E$28</f>
        <v>5.3863715857769889E-2</v>
      </c>
      <c r="AL105" s="445">
        <f>CA!$E$29</f>
        <v>0.4047337067749931</v>
      </c>
      <c r="AM105" s="446">
        <f>CA!$E$6</f>
        <v>9.5155968023640194E-2</v>
      </c>
      <c r="AN105" s="216">
        <f t="shared" si="89"/>
        <v>0</v>
      </c>
      <c r="AO105" s="210">
        <f t="shared" si="71"/>
        <v>0</v>
      </c>
      <c r="AP105" s="195">
        <f t="shared" si="72"/>
        <v>0</v>
      </c>
      <c r="AQ105" s="195">
        <f t="shared" si="73"/>
        <v>0</v>
      </c>
      <c r="AR105" s="452">
        <f t="shared" si="74"/>
        <v>0</v>
      </c>
      <c r="AS105" s="449">
        <f t="shared" si="75"/>
        <v>0</v>
      </c>
      <c r="AT105" s="139"/>
      <c r="AU105" s="60" t="str">
        <f t="shared" si="76"/>
        <v/>
      </c>
      <c r="AV105" s="55" t="str">
        <f t="shared" si="91"/>
        <v/>
      </c>
      <c r="AW105" s="53" t="str">
        <f>IF(C105="","",IF(LEN(AV105)&lt;2,"",LOOKUP(AV105,'Betting Systems'!$B$4:$B$7,'Betting Systems'!$C$4:$C$7)))</f>
        <v/>
      </c>
      <c r="AX105" s="54" t="str">
        <f t="shared" ref="AX105:AX106" si="94">IF(LEN(AV105)&lt;2,"",IF(T105="","",IF(T105=AW105,1,0)))</f>
        <v/>
      </c>
      <c r="AY105" s="55" t="str">
        <f t="shared" ref="AY105" si="95">IF($C105="","",$AU102&amp;$AU103&amp;$AU104)</f>
        <v/>
      </c>
      <c r="AZ105" s="53" t="str">
        <f>IF($C105="","",IF(LEN(AY105)&lt;3,"",LOOKUP(AY105,'Betting Systems'!$E$4:$E$11,'Betting Systems'!$F$4:$F$11)))</f>
        <v/>
      </c>
      <c r="BA105" s="56" t="str">
        <f t="shared" si="85"/>
        <v/>
      </c>
      <c r="BB105" s="127" t="str">
        <f t="shared" si="87"/>
        <v/>
      </c>
      <c r="BC105" s="128" t="str">
        <f>IF($C105="","",IF(LEN(BB105)&lt;5,"",LOOKUP(BB105,'Betting Systems'!$H$4:$H$35,'Betting Systems'!$I$4:$I$35)))</f>
        <v/>
      </c>
      <c r="BD105" s="129" t="str">
        <f t="shared" si="86"/>
        <v/>
      </c>
      <c r="BF105" s="55">
        <f t="shared" si="92"/>
        <v>9</v>
      </c>
      <c r="BG105" s="53">
        <f t="shared" si="92"/>
        <v>10</v>
      </c>
      <c r="BH105" s="53">
        <f t="shared" si="92"/>
        <v>8</v>
      </c>
      <c r="BI105" s="53">
        <f t="shared" si="92"/>
        <v>9</v>
      </c>
      <c r="BJ105" s="53">
        <f t="shared" si="92"/>
        <v>9</v>
      </c>
      <c r="BK105" s="53">
        <f t="shared" si="92"/>
        <v>6</v>
      </c>
      <c r="BL105" s="53">
        <f t="shared" si="92"/>
        <v>11</v>
      </c>
      <c r="BM105" s="53">
        <f t="shared" si="92"/>
        <v>7</v>
      </c>
      <c r="BN105" s="53">
        <f t="shared" si="92"/>
        <v>7</v>
      </c>
      <c r="BO105" s="54">
        <f t="shared" si="92"/>
        <v>35</v>
      </c>
      <c r="BP105" s="477"/>
      <c r="BQ105" s="471"/>
      <c r="BR105" s="471"/>
      <c r="BS105" s="471"/>
      <c r="BT105" s="471"/>
      <c r="BU105" s="471"/>
      <c r="BV105" s="474"/>
      <c r="BW105" s="340">
        <f t="shared" si="58"/>
        <v>0</v>
      </c>
      <c r="BX105" s="345">
        <f t="shared" si="59"/>
        <v>0</v>
      </c>
      <c r="BY105" s="346">
        <f t="shared" si="60"/>
        <v>0</v>
      </c>
      <c r="BZ105" s="346">
        <f t="shared" si="60"/>
        <v>0</v>
      </c>
      <c r="CA105" s="346">
        <f t="shared" si="61"/>
        <v>0</v>
      </c>
      <c r="CB105" s="347">
        <f t="shared" si="77"/>
        <v>0</v>
      </c>
    </row>
    <row r="106" spans="2:81" ht="15.75" thickBot="1" x14ac:dyDescent="0.3">
      <c r="B106" s="147"/>
      <c r="C106" s="189"/>
      <c r="D106" s="189"/>
      <c r="E106" s="189"/>
      <c r="F106" s="189"/>
      <c r="G106" s="189"/>
      <c r="H106" s="189"/>
      <c r="I106" s="189"/>
      <c r="J106" s="189"/>
      <c r="K106" s="189"/>
      <c r="L106" s="189"/>
      <c r="M106" s="189"/>
      <c r="N106" s="189"/>
      <c r="O106" s="189"/>
      <c r="P106" s="189"/>
      <c r="Q106" s="189"/>
      <c r="R106" s="484" t="s">
        <v>228</v>
      </c>
      <c r="S106" s="174">
        <f>COUNTIF(S6:S105,"B")+COUNTIF(S6:S105,"P")+COUNTIF(S6:S105,"T")</f>
        <v>64</v>
      </c>
      <c r="T106" s="147"/>
      <c r="U106" s="147">
        <f>_xlfn.MINIFS(U6:U105,U6:U105,"&gt;0")</f>
        <v>100</v>
      </c>
      <c r="V106" s="147"/>
      <c r="W106" s="155">
        <f t="shared" si="78"/>
        <v>2700</v>
      </c>
      <c r="X106" s="363">
        <f>SUM(X6:X105)</f>
        <v>-817.59261930090304</v>
      </c>
      <c r="Y106" s="151">
        <f>Y105</f>
        <v>-817.59261930090304</v>
      </c>
      <c r="Z106" s="424">
        <f>SUM(Z6:Z105)</f>
        <v>2100</v>
      </c>
      <c r="AA106" s="424">
        <f t="shared" ref="AA106:AE106" si="96">SUM(AA6:AA105)</f>
        <v>4600</v>
      </c>
      <c r="AB106" s="424">
        <f t="shared" si="96"/>
        <v>1100</v>
      </c>
      <c r="AC106" s="193">
        <f t="shared" si="96"/>
        <v>-300</v>
      </c>
      <c r="AD106" s="193">
        <f t="shared" si="96"/>
        <v>-400</v>
      </c>
      <c r="AE106" s="193">
        <f t="shared" si="96"/>
        <v>3400</v>
      </c>
      <c r="AF106" s="149"/>
      <c r="AG106" s="149"/>
      <c r="AH106" s="149"/>
      <c r="AI106" s="149"/>
      <c r="AJ106" s="149"/>
      <c r="AK106" s="149"/>
      <c r="AL106" s="149"/>
      <c r="AM106" s="149"/>
      <c r="AN106" s="149"/>
      <c r="AO106" s="149"/>
      <c r="AP106" s="149"/>
      <c r="AQ106" s="149"/>
      <c r="AR106" s="207" t="s">
        <v>120</v>
      </c>
      <c r="AS106" s="150">
        <f>SUM(AS6:AS105)</f>
        <v>2558363.7353958692</v>
      </c>
      <c r="AT106" s="139"/>
      <c r="AX106" s="116" t="str">
        <f t="shared" si="94"/>
        <v/>
      </c>
      <c r="AZ106" s="116" t="str">
        <f>IF($C106="","",IF(LEN(AY106)&lt;3,"",LOOKUP(AY106,'Betting Systems'!$E$4:$E$11,'Betting Systems'!$F$4:$F$11)))</f>
        <v/>
      </c>
      <c r="BB106" s="116" t="str">
        <f t="shared" si="87"/>
        <v/>
      </c>
      <c r="BC106" s="116" t="str">
        <f>IF($C106="","",IF(LEN(BB106)&lt;5,"",LOOKUP(BB106,'Betting Systems'!$H$4:$H$35,'Betting Systems'!$I$4:$I$35)))</f>
        <v/>
      </c>
      <c r="BD106" s="116" t="str">
        <f t="shared" si="86"/>
        <v/>
      </c>
      <c r="BV106" s="328" t="s">
        <v>76</v>
      </c>
      <c r="BW106" s="330">
        <f>SUM(BW6:BW105)</f>
        <v>-251.66554230672938</v>
      </c>
      <c r="CA106" s="455" t="s">
        <v>120</v>
      </c>
      <c r="CB106" s="456">
        <f>SUM(CB6:CB105)</f>
        <v>2272728.2043265612</v>
      </c>
      <c r="CC106" s="376"/>
    </row>
    <row r="107" spans="2:81" ht="15.75" thickBot="1" x14ac:dyDescent="0.3">
      <c r="B107" s="147"/>
      <c r="C107" s="189"/>
      <c r="D107" s="189"/>
      <c r="E107" s="189"/>
      <c r="F107" s="189"/>
      <c r="G107" s="189"/>
      <c r="H107" s="189"/>
      <c r="I107" s="189"/>
      <c r="J107" s="189"/>
      <c r="K107" s="189"/>
      <c r="L107" s="189"/>
      <c r="M107" s="189"/>
      <c r="N107" s="189"/>
      <c r="O107" s="189"/>
      <c r="P107" s="189"/>
      <c r="Q107" s="189"/>
      <c r="R107" s="189"/>
      <c r="S107" s="189"/>
      <c r="T107" s="147"/>
      <c r="U107" s="467">
        <f>MAX(U6:U105)</f>
        <v>1000</v>
      </c>
      <c r="V107" s="147"/>
      <c r="W107" s="147"/>
      <c r="X107" s="147"/>
      <c r="Y107" s="147"/>
      <c r="Z107" s="147"/>
      <c r="AA107" s="147"/>
      <c r="AB107" s="147"/>
      <c r="AC107" s="148"/>
      <c r="AD107" s="148"/>
      <c r="AE107" s="148"/>
      <c r="AF107" s="147"/>
      <c r="AG107" s="147"/>
      <c r="AH107" s="147"/>
      <c r="AI107" s="147"/>
      <c r="AJ107" s="147"/>
      <c r="AK107" s="147"/>
      <c r="AL107" s="147"/>
      <c r="AM107" s="147"/>
      <c r="AN107" s="147"/>
      <c r="AO107" s="147"/>
      <c r="AP107" s="147"/>
      <c r="AQ107" s="147"/>
      <c r="AR107" s="190" t="s">
        <v>83</v>
      </c>
      <c r="AS107" s="160">
        <f>SQRT(AS106)</f>
        <v>1599.4885855784871</v>
      </c>
      <c r="CA107" s="328" t="s">
        <v>83</v>
      </c>
      <c r="CB107" s="357">
        <f>SQRT(CB106)</f>
        <v>1507.5570318653158</v>
      </c>
    </row>
    <row r="108" spans="2:81" ht="15.75" x14ac:dyDescent="0.25">
      <c r="B108" s="630" t="s">
        <v>68</v>
      </c>
      <c r="C108" s="630"/>
      <c r="U108" s="82">
        <f>AVERAGEIFS(U6:U105,U6:U105,"&gt;0")</f>
        <v>123.80952380952381</v>
      </c>
      <c r="AC108" s="148"/>
      <c r="AD108" s="148"/>
      <c r="AE108" s="148"/>
    </row>
    <row r="109" spans="2:81" x14ac:dyDescent="0.25">
      <c r="B109" s="45" t="s">
        <v>0</v>
      </c>
      <c r="C109" s="45" t="s">
        <v>69</v>
      </c>
      <c r="AC109" s="148"/>
      <c r="AD109" s="148"/>
      <c r="AE109" s="148"/>
      <c r="AU109" s="30"/>
      <c r="AV109" s="30"/>
      <c r="AW109" s="70"/>
      <c r="AX109" s="109"/>
      <c r="AY109" s="109"/>
      <c r="AZ109" s="107"/>
    </row>
    <row r="110" spans="2:81" x14ac:dyDescent="0.25">
      <c r="B110" s="385">
        <v>0</v>
      </c>
      <c r="C110" s="385">
        <v>0</v>
      </c>
      <c r="AC110" s="148"/>
      <c r="AD110" s="148"/>
      <c r="AE110" s="148"/>
      <c r="AU110" s="30"/>
      <c r="AV110" s="30"/>
      <c r="AW110" s="70"/>
      <c r="AX110" s="70"/>
      <c r="AY110" s="108"/>
      <c r="AZ110" s="108"/>
    </row>
    <row r="111" spans="2:81" x14ac:dyDescent="0.25">
      <c r="B111" s="385">
        <v>1</v>
      </c>
      <c r="C111" s="385">
        <v>1</v>
      </c>
      <c r="AC111" s="148"/>
      <c r="AD111" s="148"/>
      <c r="AE111" s="148"/>
      <c r="AU111" s="30"/>
      <c r="AV111" s="30"/>
      <c r="AW111" s="70"/>
      <c r="AX111" s="70"/>
      <c r="AY111" s="70"/>
      <c r="AZ111" s="70"/>
    </row>
    <row r="112" spans="2:81" x14ac:dyDescent="0.25">
      <c r="B112" s="385">
        <v>2</v>
      </c>
      <c r="C112" s="385">
        <v>2</v>
      </c>
      <c r="AC112" s="148"/>
      <c r="AD112" s="148"/>
      <c r="AE112" s="148"/>
      <c r="AU112" s="30"/>
      <c r="AV112" s="30"/>
      <c r="AW112" s="70"/>
      <c r="AX112" s="70"/>
      <c r="AY112" s="70"/>
      <c r="AZ112" s="70"/>
    </row>
    <row r="113" spans="2:52" x14ac:dyDescent="0.25">
      <c r="B113" s="385">
        <v>3</v>
      </c>
      <c r="C113" s="385">
        <v>3</v>
      </c>
      <c r="AC113" s="148"/>
      <c r="AD113" s="148"/>
      <c r="AE113" s="148"/>
      <c r="AU113" s="30"/>
      <c r="AV113" s="30"/>
      <c r="AW113" s="70"/>
      <c r="AX113" s="70"/>
      <c r="AY113" s="70"/>
      <c r="AZ113" s="70"/>
    </row>
    <row r="114" spans="2:52" x14ac:dyDescent="0.25">
      <c r="B114" s="385">
        <v>4</v>
      </c>
      <c r="C114" s="385">
        <v>4</v>
      </c>
      <c r="AC114" s="148"/>
      <c r="AD114" s="148"/>
      <c r="AE114" s="148"/>
      <c r="AU114" s="30"/>
      <c r="AV114" s="30"/>
      <c r="AW114" s="70"/>
      <c r="AX114" s="70"/>
      <c r="AY114" s="30"/>
      <c r="AZ114" s="30"/>
    </row>
    <row r="115" spans="2:52" x14ac:dyDescent="0.25">
      <c r="B115" s="385">
        <v>5</v>
      </c>
      <c r="C115" s="385">
        <v>5</v>
      </c>
      <c r="AC115" s="148"/>
      <c r="AD115" s="148"/>
      <c r="AE115" s="148"/>
      <c r="AU115" s="30"/>
      <c r="AV115" s="30"/>
      <c r="AW115" s="30"/>
      <c r="AX115" s="70"/>
      <c r="AY115" s="70"/>
      <c r="AZ115" s="70"/>
    </row>
    <row r="116" spans="2:52" x14ac:dyDescent="0.25">
      <c r="B116" s="385">
        <v>6</v>
      </c>
      <c r="C116" s="385">
        <v>6</v>
      </c>
      <c r="AC116" s="148"/>
      <c r="AD116" s="148"/>
      <c r="AE116" s="148"/>
      <c r="AU116" s="30"/>
      <c r="AV116" s="30"/>
      <c r="AW116" s="70"/>
      <c r="AX116" s="70"/>
      <c r="AY116" s="70"/>
      <c r="AZ116" s="70"/>
    </row>
    <row r="117" spans="2:52" x14ac:dyDescent="0.25">
      <c r="B117" s="385">
        <v>7</v>
      </c>
      <c r="C117" s="385">
        <v>7</v>
      </c>
      <c r="AC117" s="148"/>
      <c r="AD117" s="148"/>
      <c r="AE117" s="148"/>
      <c r="AU117" s="30"/>
      <c r="AV117" s="30"/>
      <c r="AW117" s="30"/>
      <c r="AX117" s="70"/>
      <c r="AY117" s="70"/>
      <c r="AZ117" s="70"/>
    </row>
    <row r="118" spans="2:52" x14ac:dyDescent="0.25">
      <c r="B118" s="385">
        <v>8</v>
      </c>
      <c r="C118" s="385">
        <v>8</v>
      </c>
      <c r="AC118" s="148"/>
      <c r="AD118" s="148"/>
      <c r="AE118" s="148"/>
      <c r="AU118" s="30"/>
      <c r="AV118" s="30"/>
      <c r="AW118" s="30"/>
      <c r="AX118" s="30"/>
      <c r="AY118" s="70"/>
      <c r="AZ118" s="70"/>
    </row>
    <row r="119" spans="2:52" x14ac:dyDescent="0.25">
      <c r="B119" s="385">
        <v>9</v>
      </c>
      <c r="C119" s="385">
        <v>9</v>
      </c>
      <c r="AC119" s="148"/>
      <c r="AD119" s="148"/>
      <c r="AE119" s="148"/>
      <c r="AU119" s="30"/>
      <c r="AV119" s="30"/>
      <c r="AW119" s="70"/>
      <c r="AX119" s="70"/>
      <c r="AY119" s="70"/>
      <c r="AZ119" s="70"/>
    </row>
    <row r="120" spans="2:52" x14ac:dyDescent="0.25">
      <c r="B120" s="385" t="s">
        <v>2</v>
      </c>
      <c r="C120" s="385">
        <v>1</v>
      </c>
      <c r="AC120" s="148"/>
      <c r="AD120" s="148"/>
      <c r="AE120" s="148"/>
      <c r="AU120" s="30"/>
      <c r="AV120" s="30"/>
      <c r="AW120" s="70"/>
      <c r="AX120" s="70"/>
      <c r="AY120" s="70"/>
      <c r="AZ120" s="70"/>
    </row>
    <row r="121" spans="2:52" x14ac:dyDescent="0.25">
      <c r="B121" s="385" t="s">
        <v>4</v>
      </c>
      <c r="C121" s="385">
        <v>0</v>
      </c>
      <c r="AC121" s="148"/>
      <c r="AD121" s="148"/>
      <c r="AE121" s="148"/>
      <c r="AU121" s="30"/>
      <c r="AV121" s="30"/>
      <c r="AW121" s="30"/>
      <c r="AX121" s="30"/>
      <c r="AY121" s="70"/>
      <c r="AZ121" s="70"/>
    </row>
    <row r="122" spans="2:52" x14ac:dyDescent="0.25">
      <c r="B122" s="385" t="s">
        <v>6</v>
      </c>
      <c r="C122" s="385">
        <v>0</v>
      </c>
      <c r="AC122" s="148"/>
      <c r="AD122" s="148"/>
      <c r="AE122" s="148"/>
      <c r="AU122" s="30"/>
      <c r="AV122" s="30"/>
      <c r="AW122" s="30"/>
      <c r="AX122" s="30"/>
      <c r="AY122" s="70"/>
      <c r="AZ122" s="70"/>
    </row>
    <row r="123" spans="2:52" x14ac:dyDescent="0.25">
      <c r="B123" s="385" t="s">
        <v>5</v>
      </c>
      <c r="C123" s="385">
        <v>0</v>
      </c>
      <c r="AC123" s="148"/>
      <c r="AD123" s="148"/>
      <c r="AE123" s="148"/>
      <c r="AU123" s="30"/>
      <c r="AV123" s="30"/>
      <c r="AW123" s="70"/>
      <c r="AX123" s="70"/>
      <c r="AY123" s="70"/>
      <c r="AZ123" s="70"/>
    </row>
    <row r="124" spans="2:52" x14ac:dyDescent="0.25">
      <c r="B124" s="385" t="s">
        <v>3</v>
      </c>
      <c r="C124" s="385">
        <v>0</v>
      </c>
      <c r="AC124" s="148"/>
      <c r="AD124" s="148"/>
      <c r="AE124" s="148"/>
      <c r="AU124" s="30"/>
      <c r="AV124" s="30"/>
      <c r="AW124" s="30"/>
      <c r="AX124" s="70"/>
      <c r="AY124" s="70"/>
      <c r="AZ124" s="70"/>
    </row>
    <row r="125" spans="2:52" x14ac:dyDescent="0.25">
      <c r="AU125" s="30"/>
      <c r="AV125" s="30"/>
      <c r="AW125" s="30"/>
      <c r="AX125" s="70"/>
      <c r="AY125" s="70"/>
      <c r="AZ125" s="70"/>
    </row>
    <row r="126" spans="2:52" x14ac:dyDescent="0.25">
      <c r="AU126" s="30"/>
      <c r="AV126" s="30"/>
      <c r="AW126" s="70"/>
      <c r="AX126" s="70"/>
      <c r="AY126" s="70"/>
      <c r="AZ126" s="70"/>
    </row>
    <row r="127" spans="2:52" x14ac:dyDescent="0.25">
      <c r="AU127" s="30"/>
      <c r="AV127" s="30"/>
      <c r="AW127" s="70"/>
      <c r="AX127" s="70"/>
      <c r="AY127" s="70"/>
      <c r="AZ127" s="70"/>
    </row>
    <row r="128" spans="2:52" x14ac:dyDescent="0.25">
      <c r="AU128" s="30"/>
      <c r="AV128" s="30"/>
      <c r="AW128" s="70"/>
      <c r="AX128" s="70"/>
      <c r="AY128" s="70"/>
      <c r="AZ128" s="70"/>
    </row>
    <row r="129" spans="47:52" x14ac:dyDescent="0.25">
      <c r="AU129" s="30"/>
      <c r="AV129" s="30"/>
      <c r="AW129" s="30"/>
      <c r="AX129" s="30"/>
      <c r="AY129" s="70"/>
      <c r="AZ129" s="70"/>
    </row>
    <row r="130" spans="47:52" x14ac:dyDescent="0.25">
      <c r="AU130" s="30"/>
      <c r="AV130" s="30"/>
      <c r="AW130" s="30"/>
      <c r="AX130" s="70"/>
      <c r="AY130" s="70"/>
      <c r="AZ130" s="70"/>
    </row>
    <row r="131" spans="47:52" x14ac:dyDescent="0.25">
      <c r="AU131" s="30"/>
      <c r="AV131" s="30"/>
      <c r="AW131" s="70"/>
      <c r="AX131" s="70"/>
      <c r="AY131" s="70"/>
      <c r="AZ131" s="70"/>
    </row>
    <row r="132" spans="47:52" x14ac:dyDescent="0.25">
      <c r="AU132" s="30"/>
      <c r="AV132" s="30"/>
      <c r="AW132" s="30"/>
      <c r="AX132" s="30"/>
      <c r="AY132" s="70"/>
      <c r="AZ132" s="70"/>
    </row>
    <row r="133" spans="47:52" x14ac:dyDescent="0.25">
      <c r="AU133" s="30"/>
      <c r="AV133" s="30"/>
      <c r="AW133" s="30"/>
      <c r="AX133" s="70"/>
      <c r="AY133" s="70"/>
      <c r="AZ133" s="70"/>
    </row>
    <row r="134" spans="47:52" x14ac:dyDescent="0.25">
      <c r="AU134" s="30"/>
      <c r="AV134" s="30"/>
      <c r="AW134" s="70"/>
      <c r="AX134" s="70"/>
      <c r="AY134" s="70"/>
      <c r="AZ134" s="70"/>
    </row>
    <row r="135" spans="47:52" x14ac:dyDescent="0.25">
      <c r="AU135" s="30"/>
      <c r="AV135" s="30"/>
      <c r="AW135" s="70"/>
      <c r="AX135" s="70"/>
      <c r="AY135" s="70"/>
      <c r="AZ135" s="70"/>
    </row>
    <row r="136" spans="47:52" x14ac:dyDescent="0.25">
      <c r="AU136" s="30"/>
      <c r="AV136" s="30"/>
      <c r="AW136" s="30"/>
      <c r="AX136" s="70"/>
      <c r="AY136" s="70"/>
      <c r="AZ136" s="70"/>
    </row>
    <row r="137" spans="47:52" x14ac:dyDescent="0.25">
      <c r="AU137" s="30"/>
      <c r="AV137" s="30"/>
      <c r="AW137" s="30"/>
      <c r="AX137" s="70"/>
      <c r="AY137" s="70"/>
      <c r="AZ137" s="70"/>
    </row>
    <row r="138" spans="47:52" x14ac:dyDescent="0.25">
      <c r="AU138" s="30"/>
      <c r="AV138" s="30"/>
      <c r="AW138" s="70"/>
      <c r="AX138" s="70"/>
      <c r="AY138" s="70"/>
      <c r="AZ138" s="70"/>
    </row>
    <row r="139" spans="47:52" x14ac:dyDescent="0.25">
      <c r="AU139" s="30"/>
      <c r="AV139" s="30"/>
      <c r="AW139" s="30"/>
      <c r="AX139" s="70"/>
      <c r="AY139" s="70"/>
      <c r="AZ139" s="70"/>
    </row>
    <row r="140" spans="47:52" x14ac:dyDescent="0.25">
      <c r="AU140" s="30"/>
      <c r="AV140" s="30"/>
      <c r="AW140" s="30"/>
      <c r="AX140" s="70"/>
      <c r="AY140" s="70"/>
      <c r="AZ140" s="70"/>
    </row>
    <row r="141" spans="47:52" x14ac:dyDescent="0.25">
      <c r="AU141" s="30"/>
      <c r="AV141" s="30"/>
      <c r="AW141" s="70"/>
      <c r="AX141" s="70"/>
      <c r="AY141" s="70"/>
      <c r="AZ141" s="70"/>
    </row>
  </sheetData>
  <mergeCells count="21">
    <mergeCell ref="B108:C108"/>
    <mergeCell ref="AF4:AI4"/>
    <mergeCell ref="AJ4:AM4"/>
    <mergeCell ref="AN4:AS4"/>
    <mergeCell ref="AV4:AX4"/>
    <mergeCell ref="C3:AS3"/>
    <mergeCell ref="AU3:BD3"/>
    <mergeCell ref="BF3:CB3"/>
    <mergeCell ref="C4:H4"/>
    <mergeCell ref="I4:N4"/>
    <mergeCell ref="O4:P4"/>
    <mergeCell ref="Q4:R4"/>
    <mergeCell ref="S4:Y4"/>
    <mergeCell ref="Z4:AB4"/>
    <mergeCell ref="AC4:AE4"/>
    <mergeCell ref="BF4:BO4"/>
    <mergeCell ref="BP4:BR4"/>
    <mergeCell ref="BS4:BV4"/>
    <mergeCell ref="BW4:CB4"/>
    <mergeCell ref="AY4:BA4"/>
    <mergeCell ref="BB4:BD4"/>
  </mergeCells>
  <pageMargins left="0.7" right="0.7" top="0.75" bottom="0.75" header="0.3" footer="0.3"/>
  <pageSetup orientation="portrait" horizontalDpi="0"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DFE5FB-3DE6-4394-83E5-90C0CD6272E9}">
  <sheetPr codeName="Sheet5">
    <tabColor rgb="FFFF0000"/>
  </sheetPr>
  <dimension ref="B2:G33"/>
  <sheetViews>
    <sheetView workbookViewId="0"/>
  </sheetViews>
  <sheetFormatPr defaultRowHeight="15" x14ac:dyDescent="0.25"/>
  <cols>
    <col min="2" max="2" width="24.7109375" customWidth="1"/>
    <col min="4" max="4" width="22.42578125" customWidth="1"/>
    <col min="5" max="7" width="12.7109375" customWidth="1"/>
  </cols>
  <sheetData>
    <row r="2" spans="2:7" ht="18.75" x14ac:dyDescent="0.3">
      <c r="B2" s="645" t="s">
        <v>116</v>
      </c>
      <c r="C2" s="645"/>
      <c r="D2" s="645"/>
      <c r="E2" s="645"/>
      <c r="F2" s="645"/>
      <c r="G2" s="645"/>
    </row>
    <row r="3" spans="2:7" x14ac:dyDescent="0.25">
      <c r="B3" s="81" t="s">
        <v>17</v>
      </c>
      <c r="C3" s="81" t="s">
        <v>56</v>
      </c>
      <c r="D3" s="81" t="s">
        <v>57</v>
      </c>
      <c r="E3" s="81" t="s">
        <v>58</v>
      </c>
      <c r="F3" s="81" t="s">
        <v>59</v>
      </c>
      <c r="G3" s="81" t="s">
        <v>60</v>
      </c>
    </row>
    <row r="4" spans="2:7" x14ac:dyDescent="0.25">
      <c r="B4" s="35" t="s">
        <v>61</v>
      </c>
      <c r="C4" s="35">
        <v>0.95</v>
      </c>
      <c r="D4" s="36">
        <v>2292252566437880</v>
      </c>
      <c r="E4" s="35">
        <f>D4/$D$7</f>
        <v>0.45859742263276138</v>
      </c>
      <c r="F4" s="35">
        <f>E4*C4</f>
        <v>0.4356675515011233</v>
      </c>
      <c r="G4" s="1">
        <f>E4*(C4-$F$7)^2</f>
        <v>0.42315340298322762</v>
      </c>
    </row>
    <row r="5" spans="2:7" x14ac:dyDescent="0.25">
      <c r="B5" s="35" t="s">
        <v>62</v>
      </c>
      <c r="C5" s="35">
        <v>-1</v>
      </c>
      <c r="D5" s="36">
        <v>2230518282592250</v>
      </c>
      <c r="E5" s="35">
        <f t="shared" ref="E5:E6" si="0">D5/$D$7</f>
        <v>0.44624660934359561</v>
      </c>
      <c r="F5" s="35">
        <f t="shared" ref="F5:F6" si="1">E5*C5</f>
        <v>-0.44624660934359561</v>
      </c>
      <c r="G5" s="1">
        <f t="shared" ref="G5:G6" si="2">E5*(C5-$F$7)^2</f>
        <v>0.43685481430205159</v>
      </c>
    </row>
    <row r="6" spans="2:7" ht="15" customHeight="1" thickBot="1" x14ac:dyDescent="0.3">
      <c r="B6" s="35" t="s">
        <v>46</v>
      </c>
      <c r="C6" s="35">
        <v>0</v>
      </c>
      <c r="D6" s="36">
        <v>475627426473216</v>
      </c>
      <c r="E6" s="35">
        <f t="shared" si="0"/>
        <v>9.5155968023640194E-2</v>
      </c>
      <c r="F6" s="38">
        <f t="shared" si="1"/>
        <v>0</v>
      </c>
      <c r="G6" s="37">
        <f t="shared" si="2"/>
        <v>1.0649519549098643E-5</v>
      </c>
    </row>
    <row r="7" spans="2:7" ht="15" customHeight="1" thickBot="1" x14ac:dyDescent="0.3">
      <c r="B7" s="35" t="s">
        <v>15</v>
      </c>
      <c r="C7" s="35"/>
      <c r="D7" s="36">
        <v>4998398275503360</v>
      </c>
      <c r="E7" s="40">
        <f>SUM(E4:E6)</f>
        <v>0.99999999999999722</v>
      </c>
      <c r="F7" s="42">
        <f>SUM(F4:F6)</f>
        <v>-1.0579057842472317E-2</v>
      </c>
      <c r="G7" s="41">
        <f>SUM(G4:G6)</f>
        <v>0.86001886680482831</v>
      </c>
    </row>
    <row r="8" spans="2:7" ht="15.75" thickBot="1" x14ac:dyDescent="0.3">
      <c r="G8" s="39">
        <f>SQRT(G7)</f>
        <v>0.92737202179321121</v>
      </c>
    </row>
    <row r="10" spans="2:7" ht="18.75" x14ac:dyDescent="0.3">
      <c r="B10" s="645" t="s">
        <v>64</v>
      </c>
      <c r="C10" s="645"/>
      <c r="D10" s="645"/>
      <c r="E10" s="645"/>
      <c r="F10" s="645"/>
      <c r="G10" s="645"/>
    </row>
    <row r="11" spans="2:7" x14ac:dyDescent="0.25">
      <c r="B11" s="81" t="s">
        <v>17</v>
      </c>
      <c r="C11" s="81" t="s">
        <v>56</v>
      </c>
      <c r="D11" s="81" t="s">
        <v>57</v>
      </c>
      <c r="E11" s="81" t="s">
        <v>58</v>
      </c>
      <c r="F11" s="81" t="s">
        <v>59</v>
      </c>
      <c r="G11" s="81" t="s">
        <v>60</v>
      </c>
    </row>
    <row r="12" spans="2:7" x14ac:dyDescent="0.25">
      <c r="B12" s="35" t="s">
        <v>61</v>
      </c>
      <c r="C12" s="35">
        <v>-1</v>
      </c>
      <c r="D12" s="36">
        <v>2292252566437880</v>
      </c>
      <c r="E12" s="35">
        <f>D12/$D$7</f>
        <v>0.45859742263276138</v>
      </c>
      <c r="F12" s="35">
        <f>E12*C12</f>
        <v>-0.45859742263276138</v>
      </c>
      <c r="G12" s="1">
        <f>E12*(C12-$F$15)^2</f>
        <v>0.44733927598721468</v>
      </c>
    </row>
    <row r="13" spans="2:7" x14ac:dyDescent="0.25">
      <c r="B13" s="35" t="s">
        <v>62</v>
      </c>
      <c r="C13" s="35">
        <v>1</v>
      </c>
      <c r="D13" s="36">
        <v>2230518282592250</v>
      </c>
      <c r="E13" s="35">
        <f t="shared" ref="E13:E14" si="3">D13/$D$7</f>
        <v>0.44624660934359561</v>
      </c>
      <c r="F13" s="35">
        <f t="shared" ref="F13:F14" si="4">E13*C13</f>
        <v>0.44624660934359561</v>
      </c>
      <c r="G13" s="1">
        <f t="shared" ref="G13:G14" si="5">E13*(C13-$F$15)^2</f>
        <v>0.45733769806252661</v>
      </c>
    </row>
    <row r="14" spans="2:7" ht="15.75" thickBot="1" x14ac:dyDescent="0.3">
      <c r="B14" s="35" t="s">
        <v>46</v>
      </c>
      <c r="C14" s="35">
        <v>0</v>
      </c>
      <c r="D14" s="36">
        <v>475627426473216</v>
      </c>
      <c r="E14" s="35">
        <f t="shared" si="3"/>
        <v>9.5155968023640194E-2</v>
      </c>
      <c r="F14" s="38">
        <f t="shared" si="4"/>
        <v>0</v>
      </c>
      <c r="G14" s="1">
        <f t="shared" si="5"/>
        <v>1.4515337711976482E-5</v>
      </c>
    </row>
    <row r="15" spans="2:7" ht="15.75" thickBot="1" x14ac:dyDescent="0.3">
      <c r="B15" s="35" t="s">
        <v>15</v>
      </c>
      <c r="C15" s="35"/>
      <c r="D15" s="36">
        <v>4998398275503360</v>
      </c>
      <c r="E15" s="40">
        <f>SUM(E12:E14)</f>
        <v>0.99999999999999722</v>
      </c>
      <c r="F15" s="42">
        <f>SUM(F12:F14)</f>
        <v>-1.2350813289165763E-2</v>
      </c>
      <c r="G15" s="41">
        <f>SUM(G12:G14)</f>
        <v>0.90469148938745336</v>
      </c>
    </row>
    <row r="16" spans="2:7" ht="15.75" thickBot="1" x14ac:dyDescent="0.3">
      <c r="G16" s="39">
        <f>SQRT(G15)</f>
        <v>0.95115271612262842</v>
      </c>
    </row>
    <row r="18" spans="2:7" ht="18.75" x14ac:dyDescent="0.3">
      <c r="B18" s="645" t="s">
        <v>65</v>
      </c>
      <c r="C18" s="645"/>
      <c r="D18" s="645"/>
      <c r="E18" s="645"/>
      <c r="F18" s="645"/>
      <c r="G18" s="645"/>
    </row>
    <row r="19" spans="2:7" x14ac:dyDescent="0.25">
      <c r="B19" s="81" t="s">
        <v>17</v>
      </c>
      <c r="C19" s="81" t="s">
        <v>56</v>
      </c>
      <c r="D19" s="81" t="s">
        <v>57</v>
      </c>
      <c r="E19" s="81" t="s">
        <v>58</v>
      </c>
      <c r="F19" s="81" t="s">
        <v>59</v>
      </c>
      <c r="G19" s="81" t="s">
        <v>60</v>
      </c>
    </row>
    <row r="20" spans="2:7" x14ac:dyDescent="0.25">
      <c r="B20" s="35" t="s">
        <v>61</v>
      </c>
      <c r="C20" s="35">
        <v>-1</v>
      </c>
      <c r="D20" s="36">
        <v>2292252566437880</v>
      </c>
      <c r="E20" s="35">
        <f>D20/$D$7</f>
        <v>0.45859742263276138</v>
      </c>
      <c r="F20" s="35">
        <f>E20*C20</f>
        <v>-0.45859742263276138</v>
      </c>
      <c r="G20" s="1">
        <f>E20*(C20-$F$23)^2</f>
        <v>0.33634787785707909</v>
      </c>
    </row>
    <row r="21" spans="2:7" x14ac:dyDescent="0.25">
      <c r="B21" s="35" t="s">
        <v>62</v>
      </c>
      <c r="C21" s="35">
        <v>-1</v>
      </c>
      <c r="D21" s="36">
        <v>2230518282592250</v>
      </c>
      <c r="E21" s="35">
        <f t="shared" ref="E21:E22" si="6">D21/$D$7</f>
        <v>0.44624660934359561</v>
      </c>
      <c r="F21" s="35">
        <f t="shared" ref="F21:F22" si="7">E21*C21</f>
        <v>-0.44624660934359561</v>
      </c>
      <c r="G21" s="1">
        <f t="shared" ref="G21:G22" si="8">E21*(C21-$F$23)^2</f>
        <v>0.32728945398768344</v>
      </c>
    </row>
    <row r="22" spans="2:7" ht="15.75" thickBot="1" x14ac:dyDescent="0.3">
      <c r="B22" s="35" t="s">
        <v>46</v>
      </c>
      <c r="C22" s="35">
        <v>8</v>
      </c>
      <c r="D22" s="36">
        <v>475627426473216</v>
      </c>
      <c r="E22" s="35">
        <f t="shared" si="6"/>
        <v>9.5155968023640194E-2</v>
      </c>
      <c r="F22" s="38">
        <f t="shared" si="7"/>
        <v>0.76124774418912156</v>
      </c>
      <c r="G22" s="37">
        <f t="shared" si="8"/>
        <v>6.3105687597782927</v>
      </c>
    </row>
    <row r="23" spans="2:7" ht="15.75" thickBot="1" x14ac:dyDescent="0.3">
      <c r="B23" s="35" t="s">
        <v>15</v>
      </c>
      <c r="C23" s="35"/>
      <c r="D23" s="36">
        <v>4998398275503360</v>
      </c>
      <c r="E23" s="40">
        <f>SUM(E20:E22)</f>
        <v>0.99999999999999722</v>
      </c>
      <c r="F23" s="42">
        <f>SUM(F20:F22)</f>
        <v>-0.14359628778723543</v>
      </c>
      <c r="G23" s="41">
        <f>SUM(G20:G22)</f>
        <v>6.9742060916230555</v>
      </c>
    </row>
    <row r="24" spans="2:7" ht="15.75" thickBot="1" x14ac:dyDescent="0.3">
      <c r="G24" s="39">
        <f>SQRT(G23)</f>
        <v>2.6408722217523239</v>
      </c>
    </row>
    <row r="26" spans="2:7" ht="18.75" x14ac:dyDescent="0.3">
      <c r="B26" s="645" t="s">
        <v>115</v>
      </c>
      <c r="C26" s="645"/>
      <c r="D26" s="645"/>
      <c r="E26" s="645"/>
      <c r="F26" s="645"/>
      <c r="G26" s="645"/>
    </row>
    <row r="27" spans="2:7" x14ac:dyDescent="0.25">
      <c r="B27" s="81" t="s">
        <v>17</v>
      </c>
      <c r="C27" s="81" t="s">
        <v>56</v>
      </c>
      <c r="D27" s="81" t="s">
        <v>57</v>
      </c>
      <c r="E27" s="81" t="s">
        <v>58</v>
      </c>
      <c r="F27" s="81" t="s">
        <v>59</v>
      </c>
      <c r="G27" s="81" t="s">
        <v>60</v>
      </c>
    </row>
    <row r="28" spans="2:7" x14ac:dyDescent="0.25">
      <c r="B28" s="35" t="s">
        <v>117</v>
      </c>
      <c r="C28" s="35">
        <v>0.5</v>
      </c>
      <c r="D28" s="79">
        <v>269232304455680</v>
      </c>
      <c r="E28" s="78">
        <f>D28/$D$32</f>
        <v>5.3863715857769889E-2</v>
      </c>
      <c r="F28" s="35">
        <f>E28*C28</f>
        <v>2.6931857928884945E-2</v>
      </c>
      <c r="G28" s="80">
        <f>E28*(C28-$F$32)^2</f>
        <v>1.426277000547223E-2</v>
      </c>
    </row>
    <row r="29" spans="2:7" x14ac:dyDescent="0.25">
      <c r="B29" s="35" t="s">
        <v>118</v>
      </c>
      <c r="C29" s="35">
        <v>1</v>
      </c>
      <c r="D29" s="79">
        <v>2023020261982208</v>
      </c>
      <c r="E29" s="78">
        <f t="shared" ref="E29:E31" si="9">D29/$D$32</f>
        <v>0.4047337067749931</v>
      </c>
      <c r="F29" s="35">
        <f t="shared" ref="F29:F31" si="10">E29*C29</f>
        <v>0.4047337067749931</v>
      </c>
      <c r="G29" s="80">
        <f t="shared" ref="G29:G31" si="11">E29*(C29-$F$32)^2</f>
        <v>0.41662263643002412</v>
      </c>
    </row>
    <row r="30" spans="2:7" x14ac:dyDescent="0.25">
      <c r="B30" s="35" t="s">
        <v>62</v>
      </c>
      <c r="C30" s="35">
        <v>-1</v>
      </c>
      <c r="D30" s="79">
        <v>2230518282592256</v>
      </c>
      <c r="E30" s="78">
        <f t="shared" si="9"/>
        <v>0.44624660934359683</v>
      </c>
      <c r="F30" s="35">
        <f t="shared" si="10"/>
        <v>-0.44624660934359683</v>
      </c>
      <c r="G30" s="80">
        <f t="shared" si="11"/>
        <v>0.4333280009729138</v>
      </c>
    </row>
    <row r="31" spans="2:7" ht="15.75" thickBot="1" x14ac:dyDescent="0.3">
      <c r="B31" s="35" t="s">
        <v>46</v>
      </c>
      <c r="C31" s="35">
        <v>0</v>
      </c>
      <c r="D31" s="79">
        <v>475627426473216</v>
      </c>
      <c r="E31" s="78">
        <f t="shared" si="9"/>
        <v>9.5155968023640194E-2</v>
      </c>
      <c r="F31" s="35">
        <f t="shared" si="10"/>
        <v>0</v>
      </c>
      <c r="G31" s="80">
        <f t="shared" si="11"/>
        <v>2.0230811836820772E-5</v>
      </c>
    </row>
    <row r="32" spans="2:7" ht="15.75" thickBot="1" x14ac:dyDescent="0.3">
      <c r="B32" s="35" t="s">
        <v>15</v>
      </c>
      <c r="C32" s="35"/>
      <c r="D32" s="36">
        <f>SUM(D28:D31)</f>
        <v>4998398275503360</v>
      </c>
      <c r="E32" s="40">
        <f>SUM(E28:E31)</f>
        <v>1</v>
      </c>
      <c r="F32" s="42">
        <f>SUM(F28:F31)</f>
        <v>-1.4581044639718765E-2</v>
      </c>
      <c r="G32" s="41">
        <f>SUM(G28:G31)</f>
        <v>0.8642336382202469</v>
      </c>
    </row>
    <row r="33" spans="7:7" ht="15.75" thickBot="1" x14ac:dyDescent="0.3">
      <c r="G33" s="39">
        <f>SQRT(G32)</f>
        <v>0.92964167194691039</v>
      </c>
    </row>
  </sheetData>
  <mergeCells count="4">
    <mergeCell ref="B2:G2"/>
    <mergeCell ref="B10:G10"/>
    <mergeCell ref="B18:G18"/>
    <mergeCell ref="B26:G26"/>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AD170A-F2DE-427C-9CD2-0271EBF58816}">
  <sheetPr codeName="Sheet2">
    <tabColor rgb="FFFF0000"/>
  </sheetPr>
  <dimension ref="B2:P12"/>
  <sheetViews>
    <sheetView workbookViewId="0"/>
  </sheetViews>
  <sheetFormatPr defaultRowHeight="15" x14ac:dyDescent="0.25"/>
  <sheetData>
    <row r="2" spans="2:16" x14ac:dyDescent="0.25">
      <c r="B2" s="1"/>
      <c r="C2" s="646" t="s">
        <v>13</v>
      </c>
      <c r="D2" s="646"/>
      <c r="E2" s="646"/>
      <c r="F2" s="646"/>
      <c r="G2" s="646"/>
      <c r="H2" s="646"/>
      <c r="I2" s="646"/>
      <c r="J2" s="646"/>
      <c r="K2" s="646"/>
      <c r="L2" s="646"/>
      <c r="M2" s="646"/>
      <c r="N2" s="646"/>
      <c r="O2" s="646"/>
      <c r="P2" s="1"/>
    </row>
    <row r="3" spans="2:16" x14ac:dyDescent="0.25">
      <c r="B3" s="1"/>
      <c r="C3" s="2" t="s">
        <v>2</v>
      </c>
      <c r="D3" s="2">
        <v>2</v>
      </c>
      <c r="E3" s="2">
        <v>3</v>
      </c>
      <c r="F3" s="2">
        <v>4</v>
      </c>
      <c r="G3" s="2">
        <v>5</v>
      </c>
      <c r="H3" s="2">
        <v>6</v>
      </c>
      <c r="I3" s="2">
        <v>7</v>
      </c>
      <c r="J3" s="2">
        <v>8</v>
      </c>
      <c r="K3" s="2">
        <v>9</v>
      </c>
      <c r="L3" s="2" t="s">
        <v>3</v>
      </c>
      <c r="M3" s="2" t="s">
        <v>4</v>
      </c>
      <c r="N3" s="2" t="s">
        <v>5</v>
      </c>
      <c r="O3" s="2" t="s">
        <v>6</v>
      </c>
      <c r="P3" s="2" t="s">
        <v>15</v>
      </c>
    </row>
    <row r="4" spans="2:16" x14ac:dyDescent="0.25">
      <c r="B4" s="1" t="s">
        <v>1</v>
      </c>
      <c r="C4" s="1">
        <f>SBA!C11</f>
        <v>32</v>
      </c>
      <c r="D4" s="1">
        <f>SBA!D11</f>
        <v>32</v>
      </c>
      <c r="E4" s="1">
        <f>SBA!E11</f>
        <v>32</v>
      </c>
      <c r="F4" s="1">
        <f>SBA!F11</f>
        <v>32</v>
      </c>
      <c r="G4" s="1">
        <f>SBA!G11</f>
        <v>32</v>
      </c>
      <c r="H4" s="1">
        <f>SBA!H11</f>
        <v>32</v>
      </c>
      <c r="I4" s="1">
        <f>SBA!I11</f>
        <v>32</v>
      </c>
      <c r="J4" s="1">
        <f>SBA!J11</f>
        <v>32</v>
      </c>
      <c r="K4" s="1">
        <f>SBA!K11</f>
        <v>32</v>
      </c>
      <c r="L4" s="1">
        <f>SBA!L11</f>
        <v>31</v>
      </c>
      <c r="M4" s="1">
        <f>SBA!M11</f>
        <v>32</v>
      </c>
      <c r="N4" s="1">
        <f>SBA!N11</f>
        <v>32</v>
      </c>
      <c r="O4" s="1">
        <f>SBA!O11</f>
        <v>32</v>
      </c>
      <c r="P4" s="1">
        <f>SUM(C4:O4)</f>
        <v>415</v>
      </c>
    </row>
    <row r="5" spans="2:16" x14ac:dyDescent="0.25">
      <c r="B5" s="1" t="s">
        <v>14</v>
      </c>
      <c r="C5" s="1">
        <f>IF(C4&lt;2,0,COMBIN(C4,2))</f>
        <v>496</v>
      </c>
      <c r="D5" s="1">
        <f t="shared" ref="D5:O5" si="0">IF(D4&lt;2,0,COMBIN(D4,2))</f>
        <v>496</v>
      </c>
      <c r="E5" s="1">
        <f t="shared" si="0"/>
        <v>496</v>
      </c>
      <c r="F5" s="1">
        <f t="shared" si="0"/>
        <v>496</v>
      </c>
      <c r="G5" s="1">
        <f t="shared" si="0"/>
        <v>496</v>
      </c>
      <c r="H5" s="1">
        <f t="shared" si="0"/>
        <v>496</v>
      </c>
      <c r="I5" s="1">
        <f t="shared" si="0"/>
        <v>496</v>
      </c>
      <c r="J5" s="1">
        <f t="shared" si="0"/>
        <v>496</v>
      </c>
      <c r="K5" s="1">
        <f t="shared" si="0"/>
        <v>496</v>
      </c>
      <c r="L5" s="1">
        <f t="shared" si="0"/>
        <v>465</v>
      </c>
      <c r="M5" s="1">
        <f t="shared" si="0"/>
        <v>496</v>
      </c>
      <c r="N5" s="1">
        <f t="shared" si="0"/>
        <v>496</v>
      </c>
      <c r="O5" s="1">
        <f t="shared" si="0"/>
        <v>496</v>
      </c>
      <c r="P5" s="1">
        <f>SUM(C5:O5)</f>
        <v>6417</v>
      </c>
    </row>
    <row r="8" spans="2:16" x14ac:dyDescent="0.25">
      <c r="B8" s="646" t="s">
        <v>16</v>
      </c>
      <c r="C8" s="646"/>
      <c r="D8" s="646"/>
      <c r="E8" s="646"/>
      <c r="F8" s="646"/>
    </row>
    <row r="9" spans="2:16" x14ac:dyDescent="0.25">
      <c r="B9" s="2" t="s">
        <v>17</v>
      </c>
      <c r="C9" s="2" t="s">
        <v>18</v>
      </c>
      <c r="D9" s="2" t="s">
        <v>19</v>
      </c>
      <c r="E9" s="2" t="s">
        <v>20</v>
      </c>
      <c r="F9" s="2" t="s">
        <v>21</v>
      </c>
    </row>
    <row r="10" spans="2:16" x14ac:dyDescent="0.25">
      <c r="B10" s="1" t="s">
        <v>22</v>
      </c>
      <c r="C10" s="1">
        <f>P5</f>
        <v>6417</v>
      </c>
      <c r="D10" s="1">
        <f>C10/C12</f>
        <v>7.4698795180722893E-2</v>
      </c>
      <c r="E10" s="1">
        <v>11</v>
      </c>
      <c r="F10" s="1">
        <f>D10*E10</f>
        <v>0.82168674698795185</v>
      </c>
    </row>
    <row r="11" spans="2:16" x14ac:dyDescent="0.25">
      <c r="B11" s="1" t="s">
        <v>23</v>
      </c>
      <c r="C11" s="1">
        <f>C12-C10</f>
        <v>79488</v>
      </c>
      <c r="D11" s="1">
        <f>C11/C12</f>
        <v>0.92530120481927713</v>
      </c>
      <c r="E11" s="1">
        <v>-1</v>
      </c>
      <c r="F11" s="1">
        <f>D11*E11</f>
        <v>-0.92530120481927713</v>
      </c>
    </row>
    <row r="12" spans="2:16" x14ac:dyDescent="0.25">
      <c r="B12" s="1" t="s">
        <v>15</v>
      </c>
      <c r="C12" s="1">
        <f>COMBIN(P4,2)</f>
        <v>85905</v>
      </c>
      <c r="D12" s="1">
        <f>SUM(D10:D11)</f>
        <v>1</v>
      </c>
      <c r="E12" s="1"/>
      <c r="F12" s="1">
        <f>SUM(F10:F11)</f>
        <v>-0.10361445783132528</v>
      </c>
    </row>
  </sheetData>
  <mergeCells count="2">
    <mergeCell ref="C2:O2"/>
    <mergeCell ref="B8:F8"/>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FED87B-E513-4A4A-A005-D5027D24F4BA}">
  <sheetPr codeName="Sheet6">
    <tabColor rgb="FFFF0000"/>
  </sheetPr>
  <dimension ref="B1:I35"/>
  <sheetViews>
    <sheetView workbookViewId="0"/>
  </sheetViews>
  <sheetFormatPr defaultRowHeight="15" x14ac:dyDescent="0.25"/>
  <cols>
    <col min="1" max="1" width="3.42578125" customWidth="1"/>
    <col min="4" max="4" width="3.140625" customWidth="1"/>
    <col min="7" max="7" width="3" customWidth="1"/>
  </cols>
  <sheetData>
    <row r="1" spans="2:9" ht="15.75" thickBot="1" x14ac:dyDescent="0.3"/>
    <row r="2" spans="2:9" ht="15.75" thickBot="1" x14ac:dyDescent="0.3">
      <c r="B2" s="647" t="s">
        <v>155</v>
      </c>
      <c r="C2" s="648"/>
      <c r="E2" s="647" t="s">
        <v>156</v>
      </c>
      <c r="F2" s="648"/>
      <c r="H2" s="649" t="s">
        <v>157</v>
      </c>
      <c r="I2" s="650"/>
    </row>
    <row r="3" spans="2:9" ht="30.75" thickBot="1" x14ac:dyDescent="0.3">
      <c r="B3" s="72" t="s">
        <v>154</v>
      </c>
      <c r="C3" s="110" t="s">
        <v>153</v>
      </c>
      <c r="E3" s="72" t="s">
        <v>154</v>
      </c>
      <c r="F3" s="110" t="s">
        <v>200</v>
      </c>
      <c r="H3" s="74" t="s">
        <v>154</v>
      </c>
      <c r="I3" s="135" t="s">
        <v>160</v>
      </c>
    </row>
    <row r="4" spans="2:9" x14ac:dyDescent="0.25">
      <c r="B4" s="51" t="s">
        <v>140</v>
      </c>
      <c r="C4" s="144" t="s">
        <v>139</v>
      </c>
      <c r="E4" s="51" t="s">
        <v>142</v>
      </c>
      <c r="F4" s="144" t="s">
        <v>139</v>
      </c>
      <c r="H4" s="136" t="s">
        <v>165</v>
      </c>
      <c r="I4" s="146" t="s">
        <v>139</v>
      </c>
    </row>
    <row r="5" spans="2:9" x14ac:dyDescent="0.25">
      <c r="B5" s="51" t="s">
        <v>141</v>
      </c>
      <c r="C5" s="144" t="s">
        <v>139</v>
      </c>
      <c r="E5" s="51" t="s">
        <v>146</v>
      </c>
      <c r="F5" s="144" t="s">
        <v>139</v>
      </c>
      <c r="H5" s="113" t="s">
        <v>181</v>
      </c>
      <c r="I5" s="144" t="s">
        <v>139</v>
      </c>
    </row>
    <row r="6" spans="2:9" x14ac:dyDescent="0.25">
      <c r="B6" s="51" t="s">
        <v>144</v>
      </c>
      <c r="C6" s="144" t="s">
        <v>143</v>
      </c>
      <c r="E6" s="51" t="s">
        <v>147</v>
      </c>
      <c r="F6" s="144" t="s">
        <v>139</v>
      </c>
      <c r="H6" s="113" t="s">
        <v>166</v>
      </c>
      <c r="I6" s="144" t="str">
        <f>""</f>
        <v/>
      </c>
    </row>
    <row r="7" spans="2:9" ht="15.75" thickBot="1" x14ac:dyDescent="0.3">
      <c r="B7" s="55" t="s">
        <v>145</v>
      </c>
      <c r="C7" s="145" t="s">
        <v>143</v>
      </c>
      <c r="E7" s="113" t="s">
        <v>149</v>
      </c>
      <c r="F7" s="144" t="s">
        <v>139</v>
      </c>
      <c r="H7" s="113" t="s">
        <v>182</v>
      </c>
      <c r="I7" s="144" t="str">
        <f>""</f>
        <v/>
      </c>
    </row>
    <row r="8" spans="2:9" x14ac:dyDescent="0.25">
      <c r="E8" s="51" t="s">
        <v>152</v>
      </c>
      <c r="F8" s="144" t="s">
        <v>143</v>
      </c>
      <c r="H8" s="113" t="s">
        <v>167</v>
      </c>
      <c r="I8" s="144" t="s">
        <v>143</v>
      </c>
    </row>
    <row r="9" spans="2:9" x14ac:dyDescent="0.25">
      <c r="E9" s="113" t="s">
        <v>148</v>
      </c>
      <c r="F9" s="144" t="s">
        <v>143</v>
      </c>
      <c r="H9" s="113" t="s">
        <v>183</v>
      </c>
      <c r="I9" s="144" t="s">
        <v>139</v>
      </c>
    </row>
    <row r="10" spans="2:9" x14ac:dyDescent="0.25">
      <c r="E10" s="113" t="s">
        <v>150</v>
      </c>
      <c r="F10" s="144" t="s">
        <v>143</v>
      </c>
      <c r="H10" s="113" t="s">
        <v>168</v>
      </c>
      <c r="I10" s="144" t="s">
        <v>139</v>
      </c>
    </row>
    <row r="11" spans="2:9" ht="15.75" thickBot="1" x14ac:dyDescent="0.3">
      <c r="E11" s="114" t="s">
        <v>151</v>
      </c>
      <c r="F11" s="145" t="s">
        <v>143</v>
      </c>
      <c r="H11" s="113" t="s">
        <v>184</v>
      </c>
      <c r="I11" s="144" t="s">
        <v>143</v>
      </c>
    </row>
    <row r="12" spans="2:9" x14ac:dyDescent="0.25">
      <c r="H12" s="113" t="s">
        <v>169</v>
      </c>
      <c r="I12" s="144" t="s">
        <v>139</v>
      </c>
    </row>
    <row r="13" spans="2:9" x14ac:dyDescent="0.25">
      <c r="H13" s="113" t="s">
        <v>185</v>
      </c>
      <c r="I13" s="144" t="str">
        <f>""</f>
        <v/>
      </c>
    </row>
    <row r="14" spans="2:9" ht="15.75" thickBot="1" x14ac:dyDescent="0.3">
      <c r="H14" s="113" t="s">
        <v>170</v>
      </c>
      <c r="I14" s="144" t="s">
        <v>139</v>
      </c>
    </row>
    <row r="15" spans="2:9" ht="15.75" thickBot="1" x14ac:dyDescent="0.3">
      <c r="B15" s="651" t="s">
        <v>239</v>
      </c>
      <c r="C15" s="652"/>
      <c r="D15" s="652"/>
      <c r="E15" s="652"/>
      <c r="F15" s="653"/>
      <c r="H15" s="113" t="s">
        <v>186</v>
      </c>
      <c r="I15" s="144"/>
    </row>
    <row r="16" spans="2:9" x14ac:dyDescent="0.25">
      <c r="H16" s="113" t="s">
        <v>171</v>
      </c>
      <c r="I16" s="144" t="str">
        <f>""</f>
        <v/>
      </c>
    </row>
    <row r="17" spans="8:9" x14ac:dyDescent="0.25">
      <c r="H17" s="113" t="s">
        <v>187</v>
      </c>
      <c r="I17" s="144" t="str">
        <f>""</f>
        <v/>
      </c>
    </row>
    <row r="18" spans="8:9" x14ac:dyDescent="0.25">
      <c r="H18" s="113" t="s">
        <v>172</v>
      </c>
      <c r="I18" s="144" t="s">
        <v>143</v>
      </c>
    </row>
    <row r="19" spans="8:9" x14ac:dyDescent="0.25">
      <c r="H19" s="113" t="s">
        <v>188</v>
      </c>
      <c r="I19" s="144" t="s">
        <v>143</v>
      </c>
    </row>
    <row r="20" spans="8:9" x14ac:dyDescent="0.25">
      <c r="H20" s="113" t="s">
        <v>173</v>
      </c>
      <c r="I20" s="144" t="s">
        <v>139</v>
      </c>
    </row>
    <row r="21" spans="8:9" x14ac:dyDescent="0.25">
      <c r="H21" s="113" t="s">
        <v>189</v>
      </c>
      <c r="I21" s="144" t="s">
        <v>139</v>
      </c>
    </row>
    <row r="22" spans="8:9" x14ac:dyDescent="0.25">
      <c r="H22" s="113" t="s">
        <v>174</v>
      </c>
      <c r="I22" s="144" t="s">
        <v>139</v>
      </c>
    </row>
    <row r="23" spans="8:9" x14ac:dyDescent="0.25">
      <c r="H23" s="113" t="s">
        <v>190</v>
      </c>
      <c r="I23" s="144" t="s">
        <v>139</v>
      </c>
    </row>
    <row r="24" spans="8:9" x14ac:dyDescent="0.25">
      <c r="H24" s="113" t="s">
        <v>175</v>
      </c>
      <c r="I24" s="144" t="s">
        <v>143</v>
      </c>
    </row>
    <row r="25" spans="8:9" x14ac:dyDescent="0.25">
      <c r="H25" s="113" t="s">
        <v>191</v>
      </c>
      <c r="I25" s="144" t="s">
        <v>139</v>
      </c>
    </row>
    <row r="26" spans="8:9" x14ac:dyDescent="0.25">
      <c r="H26" s="113" t="s">
        <v>176</v>
      </c>
      <c r="I26" s="144" t="s">
        <v>143</v>
      </c>
    </row>
    <row r="27" spans="8:9" x14ac:dyDescent="0.25">
      <c r="H27" s="113" t="s">
        <v>192</v>
      </c>
      <c r="I27" s="144" t="s">
        <v>143</v>
      </c>
    </row>
    <row r="28" spans="8:9" x14ac:dyDescent="0.25">
      <c r="H28" s="113" t="s">
        <v>177</v>
      </c>
      <c r="I28" s="144" t="s">
        <v>143</v>
      </c>
    </row>
    <row r="29" spans="8:9" x14ac:dyDescent="0.25">
      <c r="H29" s="113" t="s">
        <v>193</v>
      </c>
      <c r="I29" s="144" t="s">
        <v>143</v>
      </c>
    </row>
    <row r="30" spans="8:9" x14ac:dyDescent="0.25">
      <c r="H30" s="113" t="s">
        <v>178</v>
      </c>
      <c r="I30" s="144" t="s">
        <v>143</v>
      </c>
    </row>
    <row r="31" spans="8:9" x14ac:dyDescent="0.25">
      <c r="H31" s="113" t="s">
        <v>194</v>
      </c>
      <c r="I31" s="144" t="s">
        <v>139</v>
      </c>
    </row>
    <row r="32" spans="8:9" x14ac:dyDescent="0.25">
      <c r="H32" s="113" t="s">
        <v>179</v>
      </c>
      <c r="I32" s="144" t="str">
        <f>""</f>
        <v/>
      </c>
    </row>
    <row r="33" spans="8:9" x14ac:dyDescent="0.25">
      <c r="H33" s="113" t="s">
        <v>195</v>
      </c>
      <c r="I33" s="144" t="str">
        <f>""</f>
        <v/>
      </c>
    </row>
    <row r="34" spans="8:9" x14ac:dyDescent="0.25">
      <c r="H34" s="113" t="s">
        <v>180</v>
      </c>
      <c r="I34" s="144" t="s">
        <v>143</v>
      </c>
    </row>
    <row r="35" spans="8:9" ht="15.75" thickBot="1" x14ac:dyDescent="0.3">
      <c r="H35" s="114" t="s">
        <v>196</v>
      </c>
      <c r="I35" s="145" t="s">
        <v>143</v>
      </c>
    </row>
  </sheetData>
  <sortState xmlns:xlrd2="http://schemas.microsoft.com/office/spreadsheetml/2017/richdata2" ref="H4:I35">
    <sortCondition ref="H4:H35"/>
  </sortState>
  <mergeCells count="4">
    <mergeCell ref="B2:C2"/>
    <mergeCell ref="E2:F2"/>
    <mergeCell ref="H2:I2"/>
    <mergeCell ref="B15:F1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8</vt:i4>
      </vt:variant>
    </vt:vector>
  </HeadingPairs>
  <TitlesOfParts>
    <vt:vector size="8" baseType="lpstr">
      <vt:lpstr>SBA</vt:lpstr>
      <vt:lpstr>Risk</vt:lpstr>
      <vt:lpstr>Risk_NC</vt:lpstr>
      <vt:lpstr>Risk_Computations</vt:lpstr>
      <vt:lpstr>Risk_Computations_NC</vt:lpstr>
      <vt:lpstr>CA</vt:lpstr>
      <vt:lpstr>Pair_Bet</vt:lpstr>
      <vt:lpstr>Betting Systems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Statisitcal Baccarat Analyzer V. 1.1</dc:title>
  <dc:creator>Eliot Jacobson, Ph.D.</dc:creator>
  <cp:lastModifiedBy>Arlene</cp:lastModifiedBy>
  <dcterms:created xsi:type="dcterms:W3CDTF">2020-09-24T17:39:03Z</dcterms:created>
  <dcterms:modified xsi:type="dcterms:W3CDTF">2020-10-12T17:02:55Z</dcterms:modified>
</cp:coreProperties>
</file>